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filterPrivacy="1" defaultThemeVersion="124226"/>
  <xr:revisionPtr revIDLastSave="0" documentId="13_ncr:1_{FB0BB50A-0FD7-4A3D-828E-DFF3C8E14A5D}" xr6:coauthVersionLast="45" xr6:coauthVersionMax="45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41" sheetId="31" r:id="rId3"/>
    <sheet name="Лист1" sheetId="41" r:id="rId4"/>
    <sheet name="натур показатели патриотика" sheetId="39" r:id="rId5"/>
    <sheet name="патриотика0,31" sheetId="14" r:id="rId6"/>
    <sheet name="натур показатели таланты+инициа" sheetId="40" r:id="rId7"/>
    <sheet name="таланты+инициативы0,28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'инновации+добровольчество0,41'!$A$302:$I$488</definedName>
    <definedName name="_xlnm._FilterDatabase" localSheetId="7" hidden="1">'таланты+инициативы0,28'!$A$225:$I$387</definedName>
    <definedName name="_xlnm.Print_Area" localSheetId="0">затраты!$A$1:$K$24</definedName>
    <definedName name="_xlnm.Print_Area" localSheetId="2">'инновации+добровольчество0,41'!$A$1:$I$550</definedName>
    <definedName name="_xlnm.Print_Area" localSheetId="5">'патриотика0,31'!$A$1:$I$503</definedName>
    <definedName name="_xlnm.Print_Area" localSheetId="7">'таланты+инициативы0,28'!$A$1:$I$472</definedName>
  </definedNames>
  <calcPr calcId="181029"/>
  <fileRecoveryPr autoRecover="0"/>
</workbook>
</file>

<file path=xl/calcChain.xml><?xml version="1.0" encoding="utf-8"?>
<calcChain xmlns="http://schemas.openxmlformats.org/spreadsheetml/2006/main">
  <c r="G60" i="15" l="1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1" i="15"/>
  <c r="G82" i="15"/>
  <c r="G84" i="15"/>
  <c r="G85" i="15"/>
  <c r="G86" i="15"/>
  <c r="G59" i="15"/>
  <c r="G87" i="15" s="1"/>
  <c r="F65" i="14"/>
  <c r="F66" i="14"/>
  <c r="F67" i="14"/>
  <c r="F68" i="14"/>
  <c r="F69" i="14"/>
  <c r="F70" i="14"/>
  <c r="F71" i="14"/>
  <c r="F72" i="14"/>
  <c r="F73" i="14"/>
  <c r="F74" i="14"/>
  <c r="F75" i="14"/>
  <c r="F76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1" i="14"/>
  <c r="F92" i="14"/>
  <c r="F93" i="14"/>
  <c r="F94" i="14"/>
  <c r="F96" i="14"/>
  <c r="F97" i="14"/>
  <c r="F98" i="14"/>
  <c r="F99" i="14"/>
  <c r="F101" i="14"/>
  <c r="F102" i="14"/>
  <c r="F103" i="14"/>
  <c r="F104" i="14"/>
  <c r="F105" i="14"/>
  <c r="F106" i="14"/>
  <c r="F107" i="14"/>
  <c r="F108" i="14"/>
  <c r="F109" i="14"/>
  <c r="F110" i="14"/>
  <c r="F64" i="14"/>
  <c r="F111" i="14" l="1"/>
  <c r="D127" i="15" l="1"/>
  <c r="B127" i="15"/>
  <c r="E126" i="15"/>
  <c r="F126" i="15" s="1"/>
  <c r="D118" i="15"/>
  <c r="B118" i="15"/>
  <c r="E117" i="15"/>
  <c r="F117" i="15" s="1"/>
  <c r="E116" i="15"/>
  <c r="F116" i="15" s="1"/>
  <c r="D130" i="14"/>
  <c r="B130" i="14"/>
  <c r="E129" i="14"/>
  <c r="E130" i="14" s="1"/>
  <c r="D50" i="14"/>
  <c r="B50" i="14"/>
  <c r="E49" i="14"/>
  <c r="F49" i="14" s="1"/>
  <c r="E48" i="14"/>
  <c r="F127" i="15" l="1"/>
  <c r="E127" i="15"/>
  <c r="F118" i="15"/>
  <c r="E118" i="15"/>
  <c r="F129" i="14"/>
  <c r="F130" i="14" s="1"/>
  <c r="E50" i="14"/>
  <c r="F48" i="14"/>
  <c r="F50" i="14" s="1"/>
  <c r="B200" i="31"/>
  <c r="D200" i="31"/>
  <c r="E199" i="31"/>
  <c r="E200" i="31" s="1"/>
  <c r="F199" i="31" l="1"/>
  <c r="F178" i="31"/>
  <c r="F177" i="31"/>
  <c r="F176" i="31"/>
  <c r="F175" i="31"/>
  <c r="F174" i="31"/>
  <c r="F173" i="31"/>
  <c r="F172" i="31"/>
  <c r="F171" i="31"/>
  <c r="F170" i="31"/>
  <c r="F169" i="31"/>
  <c r="F168" i="31"/>
  <c r="F167" i="31"/>
  <c r="F166" i="31"/>
  <c r="F165" i="31"/>
  <c r="F164" i="31"/>
  <c r="F163" i="31"/>
  <c r="F162" i="31"/>
  <c r="F161" i="31"/>
  <c r="F160" i="31"/>
  <c r="F159" i="31"/>
  <c r="F158" i="31"/>
  <c r="F157" i="31"/>
  <c r="F156" i="31"/>
  <c r="F155" i="31"/>
  <c r="F154" i="31"/>
  <c r="F153" i="31"/>
  <c r="F152" i="31"/>
  <c r="F151" i="31"/>
  <c r="F150" i="31"/>
  <c r="F149" i="31"/>
  <c r="F148" i="31"/>
  <c r="F147" i="31"/>
  <c r="F146" i="31"/>
  <c r="F145" i="31"/>
  <c r="F144" i="31"/>
  <c r="F143" i="31"/>
  <c r="F142" i="31"/>
  <c r="F141" i="31"/>
  <c r="F140" i="31"/>
  <c r="F139" i="31"/>
  <c r="F138" i="31"/>
  <c r="F137" i="31"/>
  <c r="F136" i="31"/>
  <c r="F135" i="31"/>
  <c r="F134" i="31"/>
  <c r="F133" i="31"/>
  <c r="F132" i="31"/>
  <c r="F131" i="31"/>
  <c r="F130" i="31"/>
  <c r="F129" i="31"/>
  <c r="F128" i="31"/>
  <c r="F127" i="31"/>
  <c r="F126" i="31"/>
  <c r="F125" i="31"/>
  <c r="F124" i="31"/>
  <c r="F123" i="31"/>
  <c r="F122" i="31"/>
  <c r="F121" i="31"/>
  <c r="F120" i="31"/>
  <c r="F119" i="31"/>
  <c r="F118" i="31"/>
  <c r="F117" i="31"/>
  <c r="F116" i="31"/>
  <c r="F115" i="31"/>
  <c r="F114" i="31"/>
  <c r="F113" i="31"/>
  <c r="F112" i="31"/>
  <c r="F111" i="31"/>
  <c r="F110" i="31"/>
  <c r="F109" i="31"/>
  <c r="F108" i="31"/>
  <c r="F107" i="31"/>
  <c r="F106" i="31"/>
  <c r="F105" i="31"/>
  <c r="F104" i="31"/>
  <c r="F103" i="31"/>
  <c r="F102" i="31"/>
  <c r="F101" i="31"/>
  <c r="F100" i="31"/>
  <c r="F99" i="31"/>
  <c r="F98" i="31"/>
  <c r="F97" i="31"/>
  <c r="F96" i="31"/>
  <c r="F95" i="31"/>
  <c r="F94" i="31"/>
  <c r="F93" i="31"/>
  <c r="F92" i="31"/>
  <c r="F91" i="31"/>
  <c r="F90" i="31"/>
  <c r="F89" i="31"/>
  <c r="F88" i="31"/>
  <c r="F87" i="31"/>
  <c r="F86" i="31"/>
  <c r="F85" i="31"/>
  <c r="F84" i="31"/>
  <c r="F83" i="31"/>
  <c r="F82" i="31"/>
  <c r="F81" i="31"/>
  <c r="F80" i="31"/>
  <c r="F79" i="31"/>
  <c r="F78" i="31"/>
  <c r="F77" i="31"/>
  <c r="F76" i="31"/>
  <c r="F75" i="31"/>
  <c r="F74" i="31"/>
  <c r="F73" i="31"/>
  <c r="F72" i="31"/>
  <c r="F71" i="31"/>
  <c r="F70" i="31"/>
  <c r="F69" i="31"/>
  <c r="F68" i="31"/>
  <c r="F67" i="31"/>
  <c r="F66" i="31"/>
  <c r="F65" i="31"/>
  <c r="F64" i="31"/>
  <c r="E208" i="31"/>
  <c r="F208" i="31" s="1"/>
  <c r="E209" i="31"/>
  <c r="F209" i="31" s="1"/>
  <c r="E210" i="31"/>
  <c r="F210" i="31" s="1"/>
  <c r="D211" i="31"/>
  <c r="F216" i="31"/>
  <c r="F211" i="31" l="1"/>
  <c r="E211" i="31"/>
  <c r="F63" i="31" l="1"/>
  <c r="F179" i="31" s="1"/>
  <c r="E22" i="39" l="1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F218" i="15"/>
  <c r="F219" i="15"/>
  <c r="F220" i="15"/>
  <c r="E209" i="15"/>
  <c r="F209" i="15" s="1"/>
  <c r="E210" i="15"/>
  <c r="F210" i="15" s="1"/>
  <c r="E211" i="15"/>
  <c r="F211" i="15" s="1"/>
  <c r="E212" i="15"/>
  <c r="F212" i="15" s="1"/>
  <c r="E213" i="15"/>
  <c r="F213" i="15" s="1"/>
  <c r="E214" i="15"/>
  <c r="F214" i="15" s="1"/>
  <c r="E215" i="15"/>
  <c r="F215" i="15" s="1"/>
  <c r="E216" i="15"/>
  <c r="F216" i="15" s="1"/>
  <c r="E217" i="15"/>
  <c r="F217" i="15" s="1"/>
  <c r="A210" i="15"/>
  <c r="A211" i="15"/>
  <c r="A212" i="15"/>
  <c r="A213" i="15"/>
  <c r="A214" i="15"/>
  <c r="A215" i="15"/>
  <c r="A216" i="15"/>
  <c r="A217" i="15"/>
  <c r="A218" i="15"/>
  <c r="A219" i="15"/>
  <c r="A220" i="15"/>
  <c r="E243" i="14"/>
  <c r="E244" i="14"/>
  <c r="E246" i="14"/>
  <c r="E247" i="14"/>
  <c r="E248" i="14"/>
  <c r="E249" i="14"/>
  <c r="E250" i="14"/>
  <c r="E251" i="14"/>
  <c r="B287" i="31"/>
  <c r="B211" i="15" s="1"/>
  <c r="B288" i="31"/>
  <c r="B212" i="15" s="1"/>
  <c r="B289" i="31"/>
  <c r="B213" i="15" s="1"/>
  <c r="B290" i="31"/>
  <c r="B214" i="15" s="1"/>
  <c r="B291" i="31"/>
  <c r="B215" i="15" s="1"/>
  <c r="B292" i="31"/>
  <c r="B216" i="15" s="1"/>
  <c r="B293" i="31"/>
  <c r="B217" i="15" s="1"/>
  <c r="D197" i="15" l="1"/>
  <c r="D196" i="15"/>
  <c r="D195" i="15"/>
  <c r="D191" i="15"/>
  <c r="D190" i="15"/>
  <c r="D226" i="14"/>
  <c r="D225" i="14"/>
  <c r="D224" i="14"/>
  <c r="D220" i="14"/>
  <c r="D219" i="14"/>
  <c r="E346" i="15" l="1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37" i="15"/>
  <c r="E438" i="15"/>
  <c r="E439" i="15"/>
  <c r="E440" i="15"/>
  <c r="E441" i="15"/>
  <c r="E442" i="15"/>
  <c r="E443" i="15"/>
  <c r="E444" i="15"/>
  <c r="E445" i="15"/>
  <c r="E446" i="15"/>
  <c r="E447" i="15"/>
  <c r="E448" i="15"/>
  <c r="E449" i="15"/>
  <c r="E450" i="15"/>
  <c r="E451" i="15"/>
  <c r="E452" i="15"/>
  <c r="E453" i="15"/>
  <c r="E454" i="15"/>
  <c r="E455" i="15"/>
  <c r="E456" i="15"/>
  <c r="E457" i="15"/>
  <c r="E458" i="15"/>
  <c r="E459" i="15"/>
  <c r="E460" i="15"/>
  <c r="E461" i="15"/>
  <c r="E462" i="15"/>
  <c r="E463" i="15"/>
  <c r="E464" i="15"/>
  <c r="E465" i="15"/>
  <c r="E466" i="15"/>
  <c r="E467" i="15"/>
  <c r="E468" i="15"/>
  <c r="E469" i="15"/>
  <c r="E470" i="15"/>
  <c r="E471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255" i="15"/>
  <c r="D256" i="15"/>
  <c r="D257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D272" i="15"/>
  <c r="D273" i="15"/>
  <c r="D274" i="15"/>
  <c r="D275" i="15"/>
  <c r="D276" i="15"/>
  <c r="D277" i="15"/>
  <c r="D278" i="15"/>
  <c r="D279" i="15"/>
  <c r="D280" i="15"/>
  <c r="D281" i="15"/>
  <c r="D282" i="15"/>
  <c r="D283" i="15"/>
  <c r="D284" i="15"/>
  <c r="D285" i="15"/>
  <c r="D286" i="15"/>
  <c r="D287" i="15"/>
  <c r="D288" i="15"/>
  <c r="D289" i="15"/>
  <c r="D290" i="15"/>
  <c r="D291" i="15"/>
  <c r="D292" i="15"/>
  <c r="D293" i="15"/>
  <c r="D294" i="15"/>
  <c r="D295" i="15"/>
  <c r="D296" i="15"/>
  <c r="D297" i="15"/>
  <c r="D298" i="15"/>
  <c r="D299" i="15"/>
  <c r="D300" i="15"/>
  <c r="D301" i="15"/>
  <c r="D302" i="15"/>
  <c r="D303" i="15"/>
  <c r="D304" i="15"/>
  <c r="D305" i="15"/>
  <c r="D306" i="15"/>
  <c r="D307" i="15"/>
  <c r="D308" i="15"/>
  <c r="D309" i="15"/>
  <c r="D310" i="15"/>
  <c r="D311" i="15"/>
  <c r="D312" i="15"/>
  <c r="D313" i="15"/>
  <c r="D314" i="15"/>
  <c r="D315" i="15"/>
  <c r="D316" i="15"/>
  <c r="D317" i="15"/>
  <c r="D318" i="15"/>
  <c r="D319" i="15"/>
  <c r="D320" i="15"/>
  <c r="D321" i="15"/>
  <c r="D322" i="15"/>
  <c r="D323" i="15"/>
  <c r="D324" i="15"/>
  <c r="D325" i="15"/>
  <c r="D326" i="15"/>
  <c r="D327" i="15"/>
  <c r="D328" i="15"/>
  <c r="D329" i="15"/>
  <c r="D330" i="15"/>
  <c r="D331" i="15"/>
  <c r="D332" i="15"/>
  <c r="D333" i="15"/>
  <c r="D334" i="15"/>
  <c r="D335" i="15"/>
  <c r="D336" i="15"/>
  <c r="D337" i="15"/>
  <c r="D338" i="15"/>
  <c r="D339" i="15"/>
  <c r="D340" i="15"/>
  <c r="D341" i="15"/>
  <c r="D342" i="15"/>
  <c r="D343" i="15"/>
  <c r="D344" i="15"/>
  <c r="D345" i="15"/>
  <c r="D376" i="14"/>
  <c r="D375" i="14"/>
  <c r="D374" i="14"/>
  <c r="D373" i="14"/>
  <c r="D372" i="14"/>
  <c r="D371" i="14"/>
  <c r="D370" i="14"/>
  <c r="D369" i="14"/>
  <c r="D368" i="14"/>
  <c r="D367" i="14"/>
  <c r="D366" i="14"/>
  <c r="D365" i="14"/>
  <c r="D364" i="14"/>
  <c r="D363" i="14"/>
  <c r="D362" i="14"/>
  <c r="D361" i="14"/>
  <c r="D360" i="14"/>
  <c r="D359" i="14"/>
  <c r="D358" i="14"/>
  <c r="D357" i="14"/>
  <c r="D356" i="14"/>
  <c r="D355" i="14"/>
  <c r="D354" i="14"/>
  <c r="D353" i="14"/>
  <c r="D352" i="14"/>
  <c r="D351" i="14"/>
  <c r="D350" i="14"/>
  <c r="D349" i="14"/>
  <c r="D348" i="14"/>
  <c r="D347" i="14"/>
  <c r="D346" i="14"/>
  <c r="D345" i="14"/>
  <c r="D344" i="14"/>
  <c r="D343" i="14"/>
  <c r="D342" i="14"/>
  <c r="D341" i="14"/>
  <c r="D340" i="14"/>
  <c r="D339" i="14"/>
  <c r="D338" i="14"/>
  <c r="D337" i="14"/>
  <c r="D336" i="14"/>
  <c r="D335" i="14"/>
  <c r="D334" i="14"/>
  <c r="D333" i="14"/>
  <c r="D332" i="14"/>
  <c r="D331" i="14"/>
  <c r="D330" i="14"/>
  <c r="D329" i="14"/>
  <c r="D328" i="14"/>
  <c r="D327" i="14"/>
  <c r="D326" i="14"/>
  <c r="D325" i="14"/>
  <c r="D324" i="14"/>
  <c r="D323" i="14"/>
  <c r="D322" i="14"/>
  <c r="D321" i="14"/>
  <c r="D320" i="14"/>
  <c r="D319" i="14"/>
  <c r="D318" i="14"/>
  <c r="D317" i="14"/>
  <c r="D316" i="14"/>
  <c r="D315" i="14"/>
  <c r="D314" i="14"/>
  <c r="D313" i="14"/>
  <c r="D312" i="14"/>
  <c r="D311" i="14"/>
  <c r="D310" i="14"/>
  <c r="D309" i="14"/>
  <c r="D308" i="14"/>
  <c r="D307" i="14"/>
  <c r="D306" i="14"/>
  <c r="D305" i="14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E259" i="14"/>
  <c r="E260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78" i="14"/>
  <c r="E279" i="14"/>
  <c r="E280" i="14"/>
  <c r="E281" i="14"/>
  <c r="E282" i="14"/>
  <c r="E283" i="14"/>
  <c r="E284" i="14"/>
  <c r="E285" i="14"/>
  <c r="E286" i="14"/>
  <c r="E287" i="14"/>
  <c r="E288" i="14"/>
  <c r="E289" i="14"/>
  <c r="E290" i="14"/>
  <c r="E291" i="14"/>
  <c r="E292" i="14"/>
  <c r="E293" i="14"/>
  <c r="E294" i="14"/>
  <c r="E295" i="14"/>
  <c r="E296" i="14"/>
  <c r="E265" i="15" s="1"/>
  <c r="E297" i="14"/>
  <c r="E266" i="15" s="1"/>
  <c r="E298" i="14"/>
  <c r="E267" i="15" s="1"/>
  <c r="E299" i="14"/>
  <c r="E268" i="15" s="1"/>
  <c r="E300" i="14"/>
  <c r="E269" i="15" s="1"/>
  <c r="E301" i="14"/>
  <c r="E270" i="15" s="1"/>
  <c r="E302" i="14"/>
  <c r="E271" i="15" s="1"/>
  <c r="E303" i="14"/>
  <c r="E272" i="15" s="1"/>
  <c r="E304" i="14"/>
  <c r="E273" i="15" s="1"/>
  <c r="E305" i="14"/>
  <c r="E274" i="15" s="1"/>
  <c r="E306" i="14"/>
  <c r="E275" i="15" s="1"/>
  <c r="E307" i="14"/>
  <c r="E276" i="15" s="1"/>
  <c r="E308" i="14"/>
  <c r="E277" i="15" s="1"/>
  <c r="E309" i="14"/>
  <c r="E278" i="15" s="1"/>
  <c r="E310" i="14"/>
  <c r="E279" i="15" s="1"/>
  <c r="E311" i="14"/>
  <c r="E280" i="15" s="1"/>
  <c r="E312" i="14"/>
  <c r="E281" i="15" s="1"/>
  <c r="E313" i="14"/>
  <c r="E282" i="15" s="1"/>
  <c r="E314" i="14"/>
  <c r="E283" i="15" s="1"/>
  <c r="E315" i="14"/>
  <c r="E284" i="15" s="1"/>
  <c r="E316" i="14"/>
  <c r="E285" i="15" s="1"/>
  <c r="E317" i="14"/>
  <c r="E286" i="15" s="1"/>
  <c r="E318" i="14"/>
  <c r="E287" i="15" s="1"/>
  <c r="E319" i="14"/>
  <c r="E288" i="15" s="1"/>
  <c r="E320" i="14"/>
  <c r="E289" i="15" s="1"/>
  <c r="E321" i="14"/>
  <c r="E290" i="15" s="1"/>
  <c r="E322" i="14"/>
  <c r="E291" i="15" s="1"/>
  <c r="E323" i="14"/>
  <c r="E292" i="15" s="1"/>
  <c r="E324" i="14"/>
  <c r="E293" i="15" s="1"/>
  <c r="E325" i="14"/>
  <c r="E294" i="15" s="1"/>
  <c r="E326" i="14"/>
  <c r="E295" i="15" s="1"/>
  <c r="E327" i="14"/>
  <c r="E296" i="15" s="1"/>
  <c r="E328" i="14"/>
  <c r="E297" i="15" s="1"/>
  <c r="E329" i="14"/>
  <c r="E298" i="15" s="1"/>
  <c r="E330" i="14"/>
  <c r="E299" i="15" s="1"/>
  <c r="E331" i="14"/>
  <c r="E300" i="15" s="1"/>
  <c r="E332" i="14"/>
  <c r="E301" i="15" s="1"/>
  <c r="E333" i="14"/>
  <c r="E302" i="15" s="1"/>
  <c r="E334" i="14"/>
  <c r="E303" i="15" s="1"/>
  <c r="E335" i="14"/>
  <c r="E304" i="15" s="1"/>
  <c r="E336" i="14"/>
  <c r="E305" i="15" s="1"/>
  <c r="E337" i="14"/>
  <c r="E306" i="15" s="1"/>
  <c r="E338" i="14"/>
  <c r="E307" i="15" s="1"/>
  <c r="E339" i="14"/>
  <c r="E308" i="15" s="1"/>
  <c r="E340" i="14"/>
  <c r="E309" i="15" s="1"/>
  <c r="E341" i="14"/>
  <c r="E310" i="15" s="1"/>
  <c r="E342" i="14"/>
  <c r="E311" i="15" s="1"/>
  <c r="E343" i="14"/>
  <c r="E312" i="15" s="1"/>
  <c r="E344" i="14"/>
  <c r="E313" i="15" s="1"/>
  <c r="E345" i="14"/>
  <c r="E314" i="15" s="1"/>
  <c r="E346" i="14"/>
  <c r="E315" i="15" s="1"/>
  <c r="E347" i="14"/>
  <c r="E316" i="15" s="1"/>
  <c r="E348" i="14"/>
  <c r="E317" i="15" s="1"/>
  <c r="E349" i="14"/>
  <c r="E318" i="15" s="1"/>
  <c r="E350" i="14"/>
  <c r="E319" i="15" s="1"/>
  <c r="E351" i="14"/>
  <c r="E320" i="15" s="1"/>
  <c r="E352" i="14"/>
  <c r="E321" i="15" s="1"/>
  <c r="E353" i="14"/>
  <c r="E322" i="15" s="1"/>
  <c r="E354" i="14"/>
  <c r="E323" i="15" s="1"/>
  <c r="E355" i="14"/>
  <c r="E324" i="15" s="1"/>
  <c r="E356" i="14"/>
  <c r="E325" i="15" s="1"/>
  <c r="E357" i="14"/>
  <c r="E326" i="15" s="1"/>
  <c r="E358" i="14"/>
  <c r="E327" i="15" s="1"/>
  <c r="E359" i="14"/>
  <c r="E328" i="15" s="1"/>
  <c r="E360" i="14"/>
  <c r="E329" i="15" s="1"/>
  <c r="E361" i="14"/>
  <c r="E330" i="15" s="1"/>
  <c r="E362" i="14"/>
  <c r="E331" i="15" s="1"/>
  <c r="E363" i="14"/>
  <c r="E332" i="15" s="1"/>
  <c r="E364" i="14"/>
  <c r="E333" i="15" s="1"/>
  <c r="E365" i="14"/>
  <c r="E334" i="15" s="1"/>
  <c r="E366" i="14"/>
  <c r="E335" i="15" s="1"/>
  <c r="E367" i="14"/>
  <c r="E336" i="15" s="1"/>
  <c r="E368" i="14"/>
  <c r="E337" i="15" s="1"/>
  <c r="E369" i="14"/>
  <c r="E338" i="15" s="1"/>
  <c r="E370" i="14"/>
  <c r="E339" i="15" s="1"/>
  <c r="E371" i="14"/>
  <c r="E340" i="15" s="1"/>
  <c r="E372" i="14"/>
  <c r="E341" i="15" s="1"/>
  <c r="E373" i="14"/>
  <c r="E342" i="15" s="1"/>
  <c r="E374" i="14"/>
  <c r="E343" i="15" s="1"/>
  <c r="E375" i="14"/>
  <c r="E344" i="15" s="1"/>
  <c r="E376" i="14"/>
  <c r="E345" i="15" s="1"/>
  <c r="E258" i="14"/>
  <c r="D323" i="31"/>
  <c r="D322" i="31"/>
  <c r="D321" i="31"/>
  <c r="D319" i="31"/>
  <c r="D318" i="31"/>
  <c r="D423" i="31"/>
  <c r="D422" i="31"/>
  <c r="D421" i="31"/>
  <c r="D420" i="31"/>
  <c r="D419" i="31"/>
  <c r="D418" i="31"/>
  <c r="D417" i="31"/>
  <c r="D416" i="31"/>
  <c r="D415" i="31"/>
  <c r="D414" i="31"/>
  <c r="D413" i="31"/>
  <c r="D412" i="31"/>
  <c r="D411" i="31"/>
  <c r="D410" i="31"/>
  <c r="D409" i="31"/>
  <c r="D408" i="31"/>
  <c r="D407" i="31"/>
  <c r="D406" i="31"/>
  <c r="D405" i="31"/>
  <c r="D404" i="31"/>
  <c r="D403" i="31"/>
  <c r="D402" i="31"/>
  <c r="D401" i="31"/>
  <c r="D400" i="31"/>
  <c r="D399" i="31"/>
  <c r="D398" i="31"/>
  <c r="D397" i="31"/>
  <c r="D396" i="31"/>
  <c r="D395" i="31"/>
  <c r="D394" i="31"/>
  <c r="D393" i="31"/>
  <c r="D392" i="31"/>
  <c r="D391" i="31"/>
  <c r="D390" i="31"/>
  <c r="D389" i="31"/>
  <c r="D388" i="31"/>
  <c r="D387" i="31"/>
  <c r="D386" i="31"/>
  <c r="D385" i="31"/>
  <c r="D384" i="31"/>
  <c r="D383" i="31"/>
  <c r="D382" i="31"/>
  <c r="D381" i="31"/>
  <c r="D380" i="31"/>
  <c r="D379" i="31"/>
  <c r="D378" i="31"/>
  <c r="D377" i="31"/>
  <c r="D376" i="31"/>
  <c r="D375" i="31"/>
  <c r="D374" i="31"/>
  <c r="D373" i="31"/>
  <c r="D372" i="31"/>
  <c r="D371" i="31"/>
  <c r="D370" i="31"/>
  <c r="D369" i="31"/>
  <c r="D368" i="31"/>
  <c r="D367" i="31"/>
  <c r="D366" i="31"/>
  <c r="D365" i="31"/>
  <c r="D364" i="31"/>
  <c r="D363" i="31"/>
  <c r="D362" i="31"/>
  <c r="D361" i="31"/>
  <c r="D360" i="31"/>
  <c r="D359" i="31"/>
  <c r="D358" i="31"/>
  <c r="D357" i="31"/>
  <c r="D356" i="31"/>
  <c r="D355" i="31"/>
  <c r="D354" i="31"/>
  <c r="D353" i="31"/>
  <c r="D352" i="31"/>
  <c r="D351" i="31"/>
  <c r="D350" i="31"/>
  <c r="D349" i="31"/>
  <c r="D348" i="31"/>
  <c r="D347" i="31"/>
  <c r="D346" i="31"/>
  <c r="D345" i="31"/>
  <c r="E306" i="31"/>
  <c r="E307" i="31"/>
  <c r="E308" i="31"/>
  <c r="E309" i="31"/>
  <c r="E310" i="31"/>
  <c r="E311" i="31"/>
  <c r="E312" i="31"/>
  <c r="E313" i="31"/>
  <c r="E314" i="31"/>
  <c r="E315" i="31"/>
  <c r="E316" i="31"/>
  <c r="E317" i="31"/>
  <c r="E318" i="31"/>
  <c r="E319" i="31"/>
  <c r="E320" i="31"/>
  <c r="E321" i="31"/>
  <c r="E322" i="31"/>
  <c r="E323" i="31"/>
  <c r="F323" i="31" s="1"/>
  <c r="E324" i="31"/>
  <c r="E325" i="31"/>
  <c r="E326" i="31"/>
  <c r="E327" i="31"/>
  <c r="E328" i="31"/>
  <c r="E329" i="31"/>
  <c r="E330" i="31"/>
  <c r="E331" i="31"/>
  <c r="E332" i="31"/>
  <c r="E333" i="31"/>
  <c r="E334" i="31"/>
  <c r="E335" i="31"/>
  <c r="E336" i="31"/>
  <c r="E337" i="31"/>
  <c r="E338" i="31"/>
  <c r="E339" i="31"/>
  <c r="E340" i="31"/>
  <c r="E341" i="31"/>
  <c r="E342" i="31"/>
  <c r="E343" i="31"/>
  <c r="E344" i="31"/>
  <c r="E345" i="31"/>
  <c r="E346" i="31"/>
  <c r="E347" i="31"/>
  <c r="E348" i="31"/>
  <c r="F348" i="31" s="1"/>
  <c r="E349" i="31"/>
  <c r="E350" i="31"/>
  <c r="E351" i="31"/>
  <c r="E352" i="31"/>
  <c r="E353" i="31"/>
  <c r="E354" i="31"/>
  <c r="E355" i="31"/>
  <c r="E356" i="31"/>
  <c r="E357" i="31"/>
  <c r="E358" i="31"/>
  <c r="E359" i="31"/>
  <c r="E360" i="31"/>
  <c r="F360" i="31" s="1"/>
  <c r="E361" i="31"/>
  <c r="E362" i="31"/>
  <c r="F362" i="31" s="1"/>
  <c r="E363" i="31"/>
  <c r="E364" i="31"/>
  <c r="E365" i="31"/>
  <c r="E366" i="31"/>
  <c r="E367" i="31"/>
  <c r="E368" i="31"/>
  <c r="E369" i="31"/>
  <c r="E370" i="31"/>
  <c r="F370" i="31" s="1"/>
  <c r="E371" i="31"/>
  <c r="E372" i="31"/>
  <c r="E373" i="31"/>
  <c r="E374" i="31"/>
  <c r="E375" i="31"/>
  <c r="E376" i="31"/>
  <c r="E377" i="31"/>
  <c r="E378" i="31"/>
  <c r="E379" i="31"/>
  <c r="E380" i="31"/>
  <c r="E381" i="31"/>
  <c r="E382" i="31"/>
  <c r="E383" i="31"/>
  <c r="E384" i="31"/>
  <c r="E385" i="31"/>
  <c r="E386" i="31"/>
  <c r="F386" i="31" s="1"/>
  <c r="E387" i="31"/>
  <c r="E388" i="31"/>
  <c r="F388" i="31" s="1"/>
  <c r="E389" i="31"/>
  <c r="E390" i="31"/>
  <c r="E391" i="31"/>
  <c r="E392" i="31"/>
  <c r="F392" i="31" s="1"/>
  <c r="E393" i="31"/>
  <c r="E394" i="31"/>
  <c r="F394" i="31" s="1"/>
  <c r="E395" i="31"/>
  <c r="E396" i="31"/>
  <c r="F396" i="31" s="1"/>
  <c r="E397" i="31"/>
  <c r="E398" i="31"/>
  <c r="F398" i="31" s="1"/>
  <c r="E399" i="31"/>
  <c r="E400" i="31"/>
  <c r="F400" i="31" s="1"/>
  <c r="E401" i="31"/>
  <c r="E402" i="31"/>
  <c r="E403" i="31"/>
  <c r="E404" i="31"/>
  <c r="F404" i="31" s="1"/>
  <c r="E405" i="31"/>
  <c r="E406" i="31"/>
  <c r="F406" i="31" s="1"/>
  <c r="E407" i="31"/>
  <c r="E408" i="31"/>
  <c r="E409" i="31"/>
  <c r="E410" i="31"/>
  <c r="E411" i="31"/>
  <c r="E412" i="31"/>
  <c r="F412" i="31" s="1"/>
  <c r="E413" i="31"/>
  <c r="E414" i="31"/>
  <c r="F414" i="31" s="1"/>
  <c r="E415" i="31"/>
  <c r="E416" i="31"/>
  <c r="F416" i="31" s="1"/>
  <c r="E417" i="31"/>
  <c r="E418" i="31"/>
  <c r="F418" i="31" s="1"/>
  <c r="E419" i="31"/>
  <c r="E420" i="31"/>
  <c r="F420" i="31" s="1"/>
  <c r="E421" i="31"/>
  <c r="E422" i="31"/>
  <c r="F422" i="31" s="1"/>
  <c r="E423" i="31"/>
  <c r="E305" i="31"/>
  <c r="A413" i="31"/>
  <c r="A414" i="31"/>
  <c r="A415" i="31"/>
  <c r="A416" i="31"/>
  <c r="A417" i="31"/>
  <c r="A418" i="31"/>
  <c r="A419" i="31"/>
  <c r="A420" i="31"/>
  <c r="A421" i="31"/>
  <c r="A422" i="31"/>
  <c r="A423" i="31"/>
  <c r="A424" i="31"/>
  <c r="A425" i="31"/>
  <c r="A426" i="31"/>
  <c r="A399" i="31"/>
  <c r="A400" i="31"/>
  <c r="A401" i="31"/>
  <c r="A402" i="31"/>
  <c r="A403" i="31"/>
  <c r="A404" i="31"/>
  <c r="A405" i="31"/>
  <c r="A406" i="31"/>
  <c r="A407" i="31"/>
  <c r="A408" i="31"/>
  <c r="A409" i="31"/>
  <c r="A410" i="31"/>
  <c r="A411" i="31"/>
  <c r="A412" i="31"/>
  <c r="A387" i="31"/>
  <c r="A388" i="31"/>
  <c r="A389" i="31"/>
  <c r="A390" i="31"/>
  <c r="A391" i="31"/>
  <c r="A392" i="31"/>
  <c r="A393" i="31"/>
  <c r="A394" i="31"/>
  <c r="A395" i="31"/>
  <c r="A396" i="31"/>
  <c r="A397" i="31"/>
  <c r="A398" i="31"/>
  <c r="A374" i="31"/>
  <c r="A375" i="31"/>
  <c r="A376" i="31"/>
  <c r="A377" i="31"/>
  <c r="A378" i="31"/>
  <c r="A379" i="31"/>
  <c r="A380" i="31"/>
  <c r="A381" i="31"/>
  <c r="A382" i="31"/>
  <c r="A383" i="31"/>
  <c r="A384" i="31"/>
  <c r="A385" i="31"/>
  <c r="A386" i="31"/>
  <c r="A306" i="31"/>
  <c r="A307" i="31"/>
  <c r="A308" i="31"/>
  <c r="A309" i="31"/>
  <c r="A310" i="31"/>
  <c r="A311" i="31"/>
  <c r="A312" i="31"/>
  <c r="A313" i="31"/>
  <c r="A314" i="31"/>
  <c r="A315" i="31"/>
  <c r="A316" i="31"/>
  <c r="A317" i="31"/>
  <c r="A318" i="31"/>
  <c r="A319" i="31"/>
  <c r="A320" i="31"/>
  <c r="A321" i="31"/>
  <c r="A322" i="31"/>
  <c r="A323" i="31"/>
  <c r="A324" i="31"/>
  <c r="A325" i="31"/>
  <c r="A326" i="31"/>
  <c r="A327" i="31"/>
  <c r="A328" i="31"/>
  <c r="A329" i="31"/>
  <c r="A330" i="31"/>
  <c r="A331" i="31"/>
  <c r="A332" i="31"/>
  <c r="A333" i="31"/>
  <c r="A334" i="31"/>
  <c r="A335" i="31"/>
  <c r="A336" i="31"/>
  <c r="A337" i="31"/>
  <c r="A338" i="31"/>
  <c r="A339" i="31"/>
  <c r="A340" i="31"/>
  <c r="A341" i="31"/>
  <c r="A342" i="31"/>
  <c r="A343" i="31"/>
  <c r="A344" i="31"/>
  <c r="A345" i="31"/>
  <c r="A346" i="31"/>
  <c r="A347" i="31"/>
  <c r="A348" i="31"/>
  <c r="A349" i="31"/>
  <c r="A350" i="31"/>
  <c r="A351" i="31"/>
  <c r="A352" i="31"/>
  <c r="A353" i="31"/>
  <c r="A354" i="31"/>
  <c r="A355" i="31"/>
  <c r="A356" i="31"/>
  <c r="A357" i="31"/>
  <c r="A358" i="31"/>
  <c r="A359" i="31"/>
  <c r="A360" i="31"/>
  <c r="A361" i="31"/>
  <c r="A362" i="31"/>
  <c r="A363" i="31"/>
  <c r="A364" i="31"/>
  <c r="A365" i="31"/>
  <c r="A366" i="31"/>
  <c r="A367" i="31"/>
  <c r="A368" i="31"/>
  <c r="A369" i="31"/>
  <c r="A370" i="31"/>
  <c r="A371" i="31"/>
  <c r="A372" i="31"/>
  <c r="A373" i="31"/>
  <c r="A305" i="31"/>
  <c r="E6" i="41"/>
  <c r="E7" i="41"/>
  <c r="E8" i="41"/>
  <c r="E9" i="41"/>
  <c r="E10" i="41"/>
  <c r="E11" i="41"/>
  <c r="E12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100" i="41"/>
  <c r="E101" i="41"/>
  <c r="E102" i="41"/>
  <c r="E103" i="41"/>
  <c r="E104" i="41"/>
  <c r="E105" i="41"/>
  <c r="E106" i="41"/>
  <c r="E107" i="41"/>
  <c r="E108" i="41"/>
  <c r="E109" i="41"/>
  <c r="E110" i="41"/>
  <c r="E111" i="41"/>
  <c r="E112" i="41"/>
  <c r="E113" i="41"/>
  <c r="E114" i="41"/>
  <c r="E115" i="41"/>
  <c r="E116" i="41"/>
  <c r="E117" i="41"/>
  <c r="E118" i="41"/>
  <c r="E119" i="41"/>
  <c r="E120" i="41"/>
  <c r="E121" i="41"/>
  <c r="E24" i="38"/>
  <c r="D24" i="38"/>
  <c r="C24" i="38"/>
  <c r="F322" i="31" l="1"/>
  <c r="F423" i="31"/>
  <c r="F421" i="31"/>
  <c r="F419" i="31"/>
  <c r="F417" i="31"/>
  <c r="F415" i="31"/>
  <c r="F413" i="31"/>
  <c r="F407" i="31"/>
  <c r="F405" i="31"/>
  <c r="F401" i="31"/>
  <c r="F399" i="31"/>
  <c r="F397" i="31"/>
  <c r="F395" i="31"/>
  <c r="F393" i="31"/>
  <c r="F391" i="31"/>
  <c r="F387" i="31"/>
  <c r="F379" i="31"/>
  <c r="F367" i="31"/>
  <c r="F361" i="31"/>
  <c r="F357" i="31"/>
  <c r="F319" i="31"/>
  <c r="F345" i="31"/>
  <c r="F347" i="31"/>
  <c r="F349" i="31"/>
  <c r="F351" i="31"/>
  <c r="F353" i="31"/>
  <c r="F355" i="31"/>
  <c r="F359" i="31"/>
  <c r="F363" i="31"/>
  <c r="F365" i="31"/>
  <c r="F369" i="31"/>
  <c r="F371" i="31"/>
  <c r="F373" i="31"/>
  <c r="F375" i="31"/>
  <c r="F377" i="31"/>
  <c r="F381" i="31"/>
  <c r="F383" i="31"/>
  <c r="F385" i="31"/>
  <c r="F389" i="31"/>
  <c r="F403" i="31"/>
  <c r="F409" i="31"/>
  <c r="F411" i="31"/>
  <c r="F346" i="31"/>
  <c r="F350" i="31"/>
  <c r="F352" i="31"/>
  <c r="F354" i="31"/>
  <c r="F356" i="31"/>
  <c r="F358" i="31"/>
  <c r="F364" i="31"/>
  <c r="F366" i="31"/>
  <c r="F368" i="31"/>
  <c r="F372" i="31"/>
  <c r="F374" i="31"/>
  <c r="F376" i="31"/>
  <c r="F378" i="31"/>
  <c r="F380" i="31"/>
  <c r="F382" i="31"/>
  <c r="F384" i="31"/>
  <c r="F390" i="31"/>
  <c r="F402" i="31"/>
  <c r="F408" i="31"/>
  <c r="F410" i="31"/>
  <c r="F318" i="31"/>
  <c r="F321" i="31"/>
  <c r="E44" i="39"/>
  <c r="C44" i="39"/>
  <c r="G118" i="14"/>
  <c r="G121" i="14" s="1"/>
  <c r="A123" i="14"/>
  <c r="B258" i="14" l="1"/>
  <c r="B259" i="14"/>
  <c r="B260" i="14"/>
  <c r="B261" i="14"/>
  <c r="B262" i="14"/>
  <c r="B263" i="14"/>
  <c r="B264" i="14"/>
  <c r="B265" i="14"/>
  <c r="B266" i="14"/>
  <c r="B267" i="14"/>
  <c r="B268" i="14"/>
  <c r="B269" i="14"/>
  <c r="B270" i="14"/>
  <c r="B271" i="14"/>
  <c r="B272" i="14"/>
  <c r="B273" i="14"/>
  <c r="B274" i="14"/>
  <c r="B275" i="14"/>
  <c r="B276" i="14"/>
  <c r="D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E258" i="15"/>
  <c r="E259" i="15"/>
  <c r="E260" i="15"/>
  <c r="E261" i="15"/>
  <c r="E262" i="15"/>
  <c r="E263" i="15"/>
  <c r="E264" i="15"/>
  <c r="E197" i="15"/>
  <c r="E198" i="15"/>
  <c r="E199" i="15"/>
  <c r="E200" i="15"/>
  <c r="E201" i="15"/>
  <c r="E202" i="15"/>
  <c r="E203" i="15"/>
  <c r="E204" i="15"/>
  <c r="E205" i="15"/>
  <c r="E206" i="15"/>
  <c r="E207" i="15"/>
  <c r="E208" i="15"/>
  <c r="E226" i="14"/>
  <c r="E227" i="14"/>
  <c r="E228" i="14"/>
  <c r="E229" i="14"/>
  <c r="E230" i="14"/>
  <c r="E231" i="14"/>
  <c r="E232" i="14"/>
  <c r="E233" i="14"/>
  <c r="E234" i="14"/>
  <c r="E235" i="14"/>
  <c r="E236" i="14"/>
  <c r="E237" i="14"/>
  <c r="E239" i="14"/>
  <c r="B274" i="31"/>
  <c r="B198" i="15" s="1"/>
  <c r="B275" i="31"/>
  <c r="B199" i="15" s="1"/>
  <c r="B276" i="31"/>
  <c r="B200" i="15" s="1"/>
  <c r="B277" i="31"/>
  <c r="B201" i="15" s="1"/>
  <c r="B278" i="31"/>
  <c r="B202" i="15" s="1"/>
  <c r="B279" i="31"/>
  <c r="B203" i="15" s="1"/>
  <c r="B280" i="31"/>
  <c r="B204" i="15" s="1"/>
  <c r="B281" i="31"/>
  <c r="B205" i="15" s="1"/>
  <c r="B282" i="31"/>
  <c r="B206" i="15" s="1"/>
  <c r="B283" i="31"/>
  <c r="B207" i="15" s="1"/>
  <c r="B284" i="31"/>
  <c r="B208" i="15" s="1"/>
  <c r="B285" i="31"/>
  <c r="B209" i="15" s="1"/>
  <c r="B286" i="31"/>
  <c r="B210" i="15" s="1"/>
  <c r="B220" i="15"/>
  <c r="B273" i="31"/>
  <c r="B197" i="15" s="1"/>
  <c r="E196" i="15"/>
  <c r="E225" i="14"/>
  <c r="B149" i="15" l="1"/>
  <c r="E226" i="31"/>
  <c r="E227" i="31"/>
  <c r="E228" i="31"/>
  <c r="E229" i="31"/>
  <c r="E230" i="31"/>
  <c r="E225" i="31"/>
  <c r="A226" i="31"/>
  <c r="A227" i="31"/>
  <c r="A228" i="31"/>
  <c r="A229" i="31"/>
  <c r="A230" i="31"/>
  <c r="A225" i="31"/>
  <c r="E149" i="15" l="1"/>
  <c r="D109" i="15"/>
  <c r="E109" i="15" s="1"/>
  <c r="G109" i="15" s="1"/>
  <c r="D108" i="15"/>
  <c r="E108" i="15" s="1"/>
  <c r="G108" i="15" s="1"/>
  <c r="A109" i="15"/>
  <c r="A108" i="15"/>
  <c r="A107" i="15"/>
  <c r="A106" i="15"/>
  <c r="D107" i="15"/>
  <c r="E107" i="15" s="1"/>
  <c r="G107" i="15" s="1"/>
  <c r="D106" i="15"/>
  <c r="E106" i="15" s="1"/>
  <c r="G106" i="15" s="1"/>
  <c r="H109" i="15"/>
  <c r="H108" i="15"/>
  <c r="H107" i="15"/>
  <c r="H106" i="15"/>
  <c r="I107" i="15" l="1"/>
  <c r="I109" i="15"/>
  <c r="I106" i="15"/>
  <c r="I108" i="15"/>
  <c r="I110" i="15" l="1"/>
  <c r="H140" i="14"/>
  <c r="H139" i="14"/>
  <c r="H138" i="14"/>
  <c r="H137" i="14"/>
  <c r="A138" i="14"/>
  <c r="A139" i="14"/>
  <c r="A140" i="14"/>
  <c r="A137" i="14"/>
  <c r="B25" i="14"/>
  <c r="H25" i="14" s="1"/>
  <c r="B24" i="14"/>
  <c r="H24" i="14" s="1"/>
  <c r="H189" i="31"/>
  <c r="H190" i="31"/>
  <c r="H191" i="31"/>
  <c r="H188" i="31"/>
  <c r="H26" i="31"/>
  <c r="H25" i="31"/>
  <c r="A181" i="31" l="1"/>
  <c r="A14" i="14"/>
  <c r="A15" i="31" s="1"/>
  <c r="A270" i="14" l="1"/>
  <c r="A239" i="15" s="1"/>
  <c r="A271" i="14"/>
  <c r="A240" i="15" s="1"/>
  <c r="A261" i="14"/>
  <c r="A230" i="15" s="1"/>
  <c r="A259" i="14"/>
  <c r="A228" i="15" s="1"/>
  <c r="D325" i="38"/>
  <c r="D326" i="38"/>
  <c r="D327" i="38"/>
  <c r="D328" i="38"/>
  <c r="D329" i="38"/>
  <c r="D330" i="38"/>
  <c r="D331" i="38"/>
  <c r="D332" i="38"/>
  <c r="D333" i="38"/>
  <c r="D334" i="38"/>
  <c r="D335" i="38"/>
  <c r="D336" i="38"/>
  <c r="C110" i="38"/>
  <c r="C126" i="39" s="1"/>
  <c r="C152" i="40" s="1"/>
  <c r="D110" i="38"/>
  <c r="D126" i="39" s="1"/>
  <c r="D152" i="40" s="1"/>
  <c r="C111" i="38"/>
  <c r="C127" i="39" s="1"/>
  <c r="C153" i="40" s="1"/>
  <c r="D111" i="38"/>
  <c r="D127" i="39" s="1"/>
  <c r="D153" i="40" s="1"/>
  <c r="E111" i="38"/>
  <c r="C101" i="38"/>
  <c r="C117" i="39" s="1"/>
  <c r="C143" i="40" s="1"/>
  <c r="D101" i="38"/>
  <c r="D117" i="39" s="1"/>
  <c r="D143" i="40" s="1"/>
  <c r="D99" i="38"/>
  <c r="D115" i="39" s="1"/>
  <c r="D141" i="40" s="1"/>
  <c r="C99" i="38"/>
  <c r="C115" i="39" s="1"/>
  <c r="C141" i="40" s="1"/>
  <c r="A494" i="14"/>
  <c r="A463" i="15" s="1"/>
  <c r="A495" i="14"/>
  <c r="A464" i="15" s="1"/>
  <c r="A496" i="14"/>
  <c r="A465" i="15" s="1"/>
  <c r="A497" i="14"/>
  <c r="A466" i="15" s="1"/>
  <c r="A498" i="14"/>
  <c r="A467" i="15" s="1"/>
  <c r="A499" i="14"/>
  <c r="A468" i="15" s="1"/>
  <c r="A500" i="14"/>
  <c r="A469" i="15" s="1"/>
  <c r="A501" i="14"/>
  <c r="A470" i="15" s="1"/>
  <c r="A502" i="14"/>
  <c r="A471" i="15" s="1"/>
  <c r="E24" i="41"/>
  <c r="E23" i="41"/>
  <c r="E22" i="41"/>
  <c r="E21" i="41"/>
  <c r="E20" i="41"/>
  <c r="E19" i="41"/>
  <c r="E18" i="41"/>
  <c r="E17" i="41"/>
  <c r="E16" i="41"/>
  <c r="E15" i="41"/>
  <c r="E14" i="41"/>
  <c r="E13" i="41"/>
  <c r="E5" i="41"/>
  <c r="E4" i="41"/>
  <c r="E3" i="4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5" i="38"/>
  <c r="C26" i="38"/>
  <c r="C27" i="38"/>
  <c r="C28" i="38"/>
  <c r="D87" i="39" l="1"/>
  <c r="D88" i="39"/>
  <c r="D89" i="39"/>
  <c r="D90" i="39"/>
  <c r="D91" i="39"/>
  <c r="D299" i="38"/>
  <c r="D300" i="38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0" i="38"/>
  <c r="C61" i="38"/>
  <c r="C62" i="38"/>
  <c r="C63" i="38"/>
  <c r="C64" i="38"/>
  <c r="C65" i="38"/>
  <c r="C66" i="38"/>
  <c r="A280" i="14"/>
  <c r="A249" i="15" s="1"/>
  <c r="A281" i="14"/>
  <c r="A250" i="15" s="1"/>
  <c r="A282" i="14"/>
  <c r="A251" i="15" s="1"/>
  <c r="A283" i="14"/>
  <c r="A252" i="15" s="1"/>
  <c r="A284" i="14"/>
  <c r="A253" i="15" s="1"/>
  <c r="A285" i="14"/>
  <c r="A254" i="15" s="1"/>
  <c r="A286" i="14"/>
  <c r="A255" i="15" s="1"/>
  <c r="A287" i="14"/>
  <c r="A256" i="15" s="1"/>
  <c r="A288" i="14"/>
  <c r="A257" i="15" s="1"/>
  <c r="A289" i="14"/>
  <c r="A258" i="15" s="1"/>
  <c r="A290" i="14"/>
  <c r="A259" i="15" s="1"/>
  <c r="A291" i="14"/>
  <c r="A260" i="15" s="1"/>
  <c r="A292" i="14"/>
  <c r="A261" i="15" s="1"/>
  <c r="A293" i="14"/>
  <c r="A262" i="15" s="1"/>
  <c r="A294" i="14"/>
  <c r="A263" i="15" s="1"/>
  <c r="A295" i="14"/>
  <c r="A264" i="15" s="1"/>
  <c r="A296" i="14"/>
  <c r="A265" i="15" s="1"/>
  <c r="A297" i="14"/>
  <c r="A266" i="15" s="1"/>
  <c r="A298" i="14"/>
  <c r="A267" i="15" s="1"/>
  <c r="A299" i="14"/>
  <c r="A268" i="15" s="1"/>
  <c r="A300" i="14"/>
  <c r="A269" i="15" s="1"/>
  <c r="A301" i="14"/>
  <c r="A270" i="15" s="1"/>
  <c r="A302" i="14"/>
  <c r="A271" i="15" s="1"/>
  <c r="A303" i="14"/>
  <c r="A272" i="15" s="1"/>
  <c r="A304" i="14"/>
  <c r="A273" i="15" s="1"/>
  <c r="A305" i="14"/>
  <c r="A274" i="15" s="1"/>
  <c r="A306" i="14"/>
  <c r="A275" i="15" s="1"/>
  <c r="A307" i="14"/>
  <c r="A276" i="15" s="1"/>
  <c r="A308" i="14"/>
  <c r="A277" i="15" s="1"/>
  <c r="A309" i="14"/>
  <c r="A278" i="15" s="1"/>
  <c r="A310" i="14"/>
  <c r="A279" i="15" s="1"/>
  <c r="A311" i="14"/>
  <c r="A280" i="15" s="1"/>
  <c r="A312" i="14"/>
  <c r="A281" i="15" s="1"/>
  <c r="A313" i="14"/>
  <c r="A282" i="15" s="1"/>
  <c r="A314" i="14"/>
  <c r="A283" i="15" s="1"/>
  <c r="A315" i="14"/>
  <c r="A284" i="15" s="1"/>
  <c r="A316" i="14"/>
  <c r="A285" i="15" s="1"/>
  <c r="A317" i="14"/>
  <c r="A286" i="15" s="1"/>
  <c r="A318" i="14"/>
  <c r="A287" i="15" s="1"/>
  <c r="A319" i="14"/>
  <c r="A288" i="15" s="1"/>
  <c r="A320" i="14"/>
  <c r="A289" i="15" s="1"/>
  <c r="A321" i="14"/>
  <c r="A290" i="15" s="1"/>
  <c r="A322" i="14"/>
  <c r="A291" i="15" s="1"/>
  <c r="A323" i="14"/>
  <c r="A292" i="15" s="1"/>
  <c r="A324" i="14"/>
  <c r="A293" i="15" s="1"/>
  <c r="A325" i="14"/>
  <c r="A294" i="15" s="1"/>
  <c r="A326" i="14"/>
  <c r="A295" i="15" s="1"/>
  <c r="A327" i="14"/>
  <c r="A296" i="15" s="1"/>
  <c r="A328" i="14"/>
  <c r="A297" i="15" s="1"/>
  <c r="A329" i="14"/>
  <c r="A298" i="15" s="1"/>
  <c r="A330" i="14"/>
  <c r="A299" i="15" s="1"/>
  <c r="A331" i="14"/>
  <c r="A300" i="15" s="1"/>
  <c r="A332" i="14"/>
  <c r="A301" i="15" s="1"/>
  <c r="A333" i="14"/>
  <c r="A302" i="15" s="1"/>
  <c r="A334" i="14"/>
  <c r="A303" i="15" s="1"/>
  <c r="A335" i="14"/>
  <c r="A304" i="15" s="1"/>
  <c r="A336" i="14"/>
  <c r="A305" i="15" s="1"/>
  <c r="A337" i="14"/>
  <c r="A306" i="15" s="1"/>
  <c r="A338" i="14"/>
  <c r="A307" i="15" s="1"/>
  <c r="A339" i="14"/>
  <c r="A308" i="15" s="1"/>
  <c r="A340" i="14"/>
  <c r="A309" i="15" s="1"/>
  <c r="A341" i="14"/>
  <c r="A310" i="15" s="1"/>
  <c r="A342" i="14"/>
  <c r="A311" i="15" s="1"/>
  <c r="A343" i="14"/>
  <c r="A312" i="15" s="1"/>
  <c r="A344" i="14"/>
  <c r="A313" i="15" s="1"/>
  <c r="A345" i="14"/>
  <c r="A314" i="15" s="1"/>
  <c r="A346" i="14"/>
  <c r="A315" i="15" s="1"/>
  <c r="A347" i="14"/>
  <c r="A316" i="15" s="1"/>
  <c r="A348" i="14"/>
  <c r="A317" i="15" s="1"/>
  <c r="A349" i="14"/>
  <c r="A318" i="15" s="1"/>
  <c r="A350" i="14"/>
  <c r="A319" i="15" s="1"/>
  <c r="A351" i="14"/>
  <c r="A320" i="15" s="1"/>
  <c r="A352" i="14"/>
  <c r="A321" i="15" s="1"/>
  <c r="A353" i="14"/>
  <c r="A322" i="15" s="1"/>
  <c r="A354" i="14"/>
  <c r="A323" i="15" s="1"/>
  <c r="A355" i="14"/>
  <c r="A324" i="15" s="1"/>
  <c r="A356" i="14"/>
  <c r="A325" i="15" s="1"/>
  <c r="A357" i="14"/>
  <c r="A326" i="15" s="1"/>
  <c r="A358" i="14"/>
  <c r="A327" i="15" s="1"/>
  <c r="A359" i="14"/>
  <c r="A328" i="15" s="1"/>
  <c r="A360" i="14"/>
  <c r="A329" i="15" s="1"/>
  <c r="A361" i="14"/>
  <c r="A330" i="15" s="1"/>
  <c r="A362" i="14"/>
  <c r="A331" i="15" s="1"/>
  <c r="A363" i="14"/>
  <c r="A332" i="15" s="1"/>
  <c r="A364" i="14"/>
  <c r="A333" i="15" s="1"/>
  <c r="A365" i="14"/>
  <c r="A334" i="15" s="1"/>
  <c r="A366" i="14"/>
  <c r="A335" i="15" s="1"/>
  <c r="A367" i="14"/>
  <c r="A336" i="15" s="1"/>
  <c r="A368" i="14"/>
  <c r="A337" i="15" s="1"/>
  <c r="A369" i="14"/>
  <c r="A338" i="15" s="1"/>
  <c r="A370" i="14"/>
  <c r="A339" i="15" s="1"/>
  <c r="A371" i="14"/>
  <c r="A340" i="15" s="1"/>
  <c r="A372" i="14"/>
  <c r="A341" i="15" s="1"/>
  <c r="A373" i="14"/>
  <c r="A342" i="15" s="1"/>
  <c r="A374" i="14"/>
  <c r="A343" i="15" s="1"/>
  <c r="A375" i="14"/>
  <c r="A344" i="15" s="1"/>
  <c r="A376" i="14"/>
  <c r="A345" i="15" s="1"/>
  <c r="A377" i="14"/>
  <c r="A346" i="15" s="1"/>
  <c r="A378" i="14"/>
  <c r="A347" i="15" s="1"/>
  <c r="A379" i="14"/>
  <c r="A348" i="15" s="1"/>
  <c r="A380" i="14"/>
  <c r="A349" i="15" s="1"/>
  <c r="A381" i="14"/>
  <c r="A350" i="15" s="1"/>
  <c r="A382" i="14"/>
  <c r="A351" i="15" s="1"/>
  <c r="A383" i="14"/>
  <c r="A352" i="15" s="1"/>
  <c r="A384" i="14"/>
  <c r="A353" i="15" s="1"/>
  <c r="A385" i="14"/>
  <c r="A354" i="15" s="1"/>
  <c r="A386" i="14"/>
  <c r="A355" i="15" s="1"/>
  <c r="A387" i="14"/>
  <c r="A356" i="15" s="1"/>
  <c r="A388" i="14"/>
  <c r="A357" i="15" s="1"/>
  <c r="A389" i="14"/>
  <c r="A358" i="15" s="1"/>
  <c r="A390" i="14"/>
  <c r="A359" i="15" s="1"/>
  <c r="A391" i="14"/>
  <c r="A360" i="15" s="1"/>
  <c r="A392" i="14"/>
  <c r="A361" i="15" s="1"/>
  <c r="A393" i="14"/>
  <c r="A362" i="15" s="1"/>
  <c r="A394" i="14"/>
  <c r="A363" i="15" s="1"/>
  <c r="A395" i="14"/>
  <c r="A364" i="15" s="1"/>
  <c r="A396" i="14"/>
  <c r="A365" i="15" s="1"/>
  <c r="A397" i="14"/>
  <c r="A366" i="15" s="1"/>
  <c r="A398" i="14"/>
  <c r="A367" i="15" s="1"/>
  <c r="A399" i="14"/>
  <c r="A368" i="15" s="1"/>
  <c r="A400" i="14"/>
  <c r="A369" i="15" s="1"/>
  <c r="A401" i="14"/>
  <c r="A370" i="15" s="1"/>
  <c r="A402" i="14"/>
  <c r="A371" i="15" s="1"/>
  <c r="A403" i="14"/>
  <c r="A372" i="15" s="1"/>
  <c r="A404" i="14"/>
  <c r="A373" i="15" s="1"/>
  <c r="A405" i="14"/>
  <c r="A374" i="15" s="1"/>
  <c r="A406" i="14"/>
  <c r="A375" i="15" s="1"/>
  <c r="A407" i="14"/>
  <c r="A376" i="15" s="1"/>
  <c r="A408" i="14"/>
  <c r="A377" i="15" s="1"/>
  <c r="A409" i="14"/>
  <c r="A378" i="15" s="1"/>
  <c r="A410" i="14"/>
  <c r="A379" i="15" s="1"/>
  <c r="A411" i="14"/>
  <c r="A380" i="15" s="1"/>
  <c r="A412" i="14"/>
  <c r="A381" i="15" s="1"/>
  <c r="A413" i="14"/>
  <c r="A382" i="15" s="1"/>
  <c r="A414" i="14"/>
  <c r="A383" i="15" s="1"/>
  <c r="A415" i="14"/>
  <c r="A384" i="15" s="1"/>
  <c r="A416" i="14"/>
  <c r="A385" i="15" s="1"/>
  <c r="A417" i="14"/>
  <c r="A386" i="15" s="1"/>
  <c r="A418" i="14"/>
  <c r="A387" i="15" s="1"/>
  <c r="A419" i="14"/>
  <c r="A388" i="15" s="1"/>
  <c r="A420" i="14"/>
  <c r="A389" i="15" s="1"/>
  <c r="A421" i="14"/>
  <c r="A390" i="15" s="1"/>
  <c r="A422" i="14"/>
  <c r="A391" i="15" s="1"/>
  <c r="A423" i="14"/>
  <c r="A392" i="15" s="1"/>
  <c r="A424" i="14"/>
  <c r="A393" i="15" s="1"/>
  <c r="A425" i="14"/>
  <c r="A394" i="15" s="1"/>
  <c r="A426" i="14"/>
  <c r="A395" i="15" s="1"/>
  <c r="A427" i="14"/>
  <c r="A396" i="15" s="1"/>
  <c r="A428" i="14"/>
  <c r="A397" i="15" s="1"/>
  <c r="C270" i="38"/>
  <c r="C286" i="39" s="1"/>
  <c r="C312" i="40" s="1"/>
  <c r="C272" i="38"/>
  <c r="C288" i="39" s="1"/>
  <c r="C314" i="40" s="1"/>
  <c r="C274" i="38"/>
  <c r="C290" i="39" s="1"/>
  <c r="C316" i="40" s="1"/>
  <c r="C276" i="38"/>
  <c r="C292" i="39" s="1"/>
  <c r="C318" i="40" s="1"/>
  <c r="C278" i="38"/>
  <c r="C294" i="39" s="1"/>
  <c r="C320" i="40" s="1"/>
  <c r="C280" i="38"/>
  <c r="C296" i="39" s="1"/>
  <c r="C322" i="40" s="1"/>
  <c r="C282" i="38"/>
  <c r="C298" i="39" s="1"/>
  <c r="C324" i="40" s="1"/>
  <c r="C284" i="38"/>
  <c r="C300" i="39" s="1"/>
  <c r="C326" i="40" s="1"/>
  <c r="C286" i="38"/>
  <c r="C302" i="39" s="1"/>
  <c r="C328" i="40" s="1"/>
  <c r="C288" i="38"/>
  <c r="C304" i="39" s="1"/>
  <c r="C330" i="40" s="1"/>
  <c r="C290" i="38"/>
  <c r="C306" i="39" s="1"/>
  <c r="C332" i="40" s="1"/>
  <c r="C291" i="38"/>
  <c r="C307" i="39" s="1"/>
  <c r="C333" i="40" s="1"/>
  <c r="A452" i="14"/>
  <c r="A421" i="15" s="1"/>
  <c r="C293" i="38"/>
  <c r="C309" i="39" s="1"/>
  <c r="C335" i="40" s="1"/>
  <c r="C294" i="38"/>
  <c r="C310" i="39" s="1"/>
  <c r="C336" i="40" s="1"/>
  <c r="C295" i="38"/>
  <c r="C311" i="39" s="1"/>
  <c r="C337" i="40" s="1"/>
  <c r="A456" i="14"/>
  <c r="A425" i="15" s="1"/>
  <c r="C297" i="38"/>
  <c r="C313" i="39" s="1"/>
  <c r="C339" i="40" s="1"/>
  <c r="C298" i="38"/>
  <c r="C314" i="39" s="1"/>
  <c r="C340" i="40" s="1"/>
  <c r="C299" i="38"/>
  <c r="C315" i="39" s="1"/>
  <c r="C341" i="40" s="1"/>
  <c r="A460" i="14"/>
  <c r="A429" i="15" s="1"/>
  <c r="C301" i="38"/>
  <c r="C317" i="39" s="1"/>
  <c r="C343" i="40" s="1"/>
  <c r="C302" i="38"/>
  <c r="C318" i="39" s="1"/>
  <c r="C344" i="40" s="1"/>
  <c r="C303" i="38"/>
  <c r="C319" i="39" s="1"/>
  <c r="C345" i="40" s="1"/>
  <c r="A464" i="14"/>
  <c r="A433" i="15" s="1"/>
  <c r="C305" i="38"/>
  <c r="C321" i="39" s="1"/>
  <c r="C347" i="40" s="1"/>
  <c r="C306" i="38"/>
  <c r="C322" i="39" s="1"/>
  <c r="C348" i="40" s="1"/>
  <c r="C307" i="38"/>
  <c r="C323" i="39" s="1"/>
  <c r="C349" i="40" s="1"/>
  <c r="A468" i="14"/>
  <c r="A437" i="15" s="1"/>
  <c r="C309" i="38"/>
  <c r="C325" i="39" s="1"/>
  <c r="C351" i="40" s="1"/>
  <c r="C310" i="38"/>
  <c r="C326" i="39" s="1"/>
  <c r="C352" i="40" s="1"/>
  <c r="C311" i="38"/>
  <c r="C327" i="39" s="1"/>
  <c r="C353" i="40" s="1"/>
  <c r="A472" i="14"/>
  <c r="A441" i="15" s="1"/>
  <c r="C313" i="38"/>
  <c r="C329" i="39" s="1"/>
  <c r="C355" i="40" s="1"/>
  <c r="C314" i="38"/>
  <c r="C330" i="39" s="1"/>
  <c r="C356" i="40" s="1"/>
  <c r="C315" i="38"/>
  <c r="C331" i="39" s="1"/>
  <c r="C357" i="40" s="1"/>
  <c r="A476" i="14"/>
  <c r="A445" i="15" s="1"/>
  <c r="C317" i="38"/>
  <c r="C333" i="39" s="1"/>
  <c r="C359" i="40" s="1"/>
  <c r="C318" i="38"/>
  <c r="C334" i="39" s="1"/>
  <c r="C360" i="40" s="1"/>
  <c r="C319" i="38"/>
  <c r="C335" i="39" s="1"/>
  <c r="C361" i="40" s="1"/>
  <c r="A480" i="14"/>
  <c r="A449" i="15" s="1"/>
  <c r="C321" i="38"/>
  <c r="C337" i="39" s="1"/>
  <c r="C363" i="40" s="1"/>
  <c r="C322" i="38"/>
  <c r="C338" i="39" s="1"/>
  <c r="C364" i="40" s="1"/>
  <c r="C323" i="38"/>
  <c r="C339" i="39" s="1"/>
  <c r="C365" i="40" s="1"/>
  <c r="A484" i="14"/>
  <c r="A453" i="15" s="1"/>
  <c r="A490" i="14"/>
  <c r="A459" i="15" s="1"/>
  <c r="C328" i="38"/>
  <c r="C344" i="39" s="1"/>
  <c r="C370" i="40" s="1"/>
  <c r="C329" i="38"/>
  <c r="C345" i="39" s="1"/>
  <c r="C371" i="40" s="1"/>
  <c r="C330" i="38"/>
  <c r="C346" i="39" s="1"/>
  <c r="C372" i="40" s="1"/>
  <c r="E191" i="15"/>
  <c r="E192" i="15"/>
  <c r="E193" i="15"/>
  <c r="E194" i="15"/>
  <c r="E195" i="15"/>
  <c r="A191" i="15"/>
  <c r="A192" i="15"/>
  <c r="A193" i="15"/>
  <c r="A194" i="15"/>
  <c r="A195" i="15"/>
  <c r="A196" i="15"/>
  <c r="C91" i="40" s="1"/>
  <c r="A197" i="15"/>
  <c r="C92" i="40" s="1"/>
  <c r="A198" i="15"/>
  <c r="C93" i="40" s="1"/>
  <c r="A199" i="15"/>
  <c r="C94" i="40" s="1"/>
  <c r="A200" i="15"/>
  <c r="C95" i="40" s="1"/>
  <c r="A201" i="15"/>
  <c r="C96" i="40" s="1"/>
  <c r="A202" i="15"/>
  <c r="C97" i="40" s="1"/>
  <c r="A203" i="15"/>
  <c r="C98" i="40" s="1"/>
  <c r="A204" i="15"/>
  <c r="C99" i="40" s="1"/>
  <c r="A205" i="15"/>
  <c r="C100" i="40" s="1"/>
  <c r="A206" i="15"/>
  <c r="C101" i="40" s="1"/>
  <c r="A207" i="15"/>
  <c r="C102" i="40" s="1"/>
  <c r="A208" i="15"/>
  <c r="C103" i="40" s="1"/>
  <c r="A209" i="15"/>
  <c r="C104" i="40" s="1"/>
  <c r="C105" i="40"/>
  <c r="C106" i="40"/>
  <c r="C107" i="40"/>
  <c r="C108" i="40"/>
  <c r="C109" i="40"/>
  <c r="C110" i="40"/>
  <c r="C111" i="40"/>
  <c r="C112" i="40"/>
  <c r="C113" i="40"/>
  <c r="C114" i="40"/>
  <c r="C115" i="40"/>
  <c r="C116" i="40"/>
  <c r="C117" i="40"/>
  <c r="E220" i="14"/>
  <c r="E221" i="14"/>
  <c r="E222" i="14"/>
  <c r="E223" i="14"/>
  <c r="E224" i="14"/>
  <c r="A220" i="14"/>
  <c r="A221" i="14"/>
  <c r="A222" i="14"/>
  <c r="A223" i="14"/>
  <c r="A224" i="14"/>
  <c r="A225" i="14"/>
  <c r="C65" i="39" s="1"/>
  <c r="A226" i="14"/>
  <c r="C66" i="39" s="1"/>
  <c r="A227" i="14"/>
  <c r="C67" i="39" s="1"/>
  <c r="A228" i="14"/>
  <c r="C68" i="39" s="1"/>
  <c r="A229" i="14"/>
  <c r="C69" i="39" s="1"/>
  <c r="A230" i="14"/>
  <c r="C70" i="39" s="1"/>
  <c r="A231" i="14"/>
  <c r="C71" i="39" s="1"/>
  <c r="A232" i="14"/>
  <c r="C72" i="39" s="1"/>
  <c r="A233" i="14"/>
  <c r="C73" i="39" s="1"/>
  <c r="A234" i="14"/>
  <c r="C74" i="39" s="1"/>
  <c r="A235" i="14"/>
  <c r="C75" i="39" s="1"/>
  <c r="A236" i="14"/>
  <c r="C76" i="39" s="1"/>
  <c r="A237" i="14"/>
  <c r="C77" i="39" s="1"/>
  <c r="A238" i="14"/>
  <c r="C78" i="39" s="1"/>
  <c r="A239" i="14"/>
  <c r="C79" i="39" s="1"/>
  <c r="A240" i="14"/>
  <c r="C80" i="39" s="1"/>
  <c r="A241" i="14"/>
  <c r="C81" i="39" s="1"/>
  <c r="A242" i="14"/>
  <c r="C82" i="39" s="1"/>
  <c r="A243" i="14"/>
  <c r="C83" i="39" s="1"/>
  <c r="A244" i="14"/>
  <c r="C84" i="39" s="1"/>
  <c r="A245" i="14"/>
  <c r="C85" i="39" s="1"/>
  <c r="A246" i="14"/>
  <c r="C86" i="39" s="1"/>
  <c r="A247" i="14"/>
  <c r="C87" i="39" s="1"/>
  <c r="A248" i="14"/>
  <c r="C88" i="39" s="1"/>
  <c r="A249" i="14"/>
  <c r="C89" i="39" s="1"/>
  <c r="A250" i="14"/>
  <c r="C90" i="39" s="1"/>
  <c r="A251" i="14"/>
  <c r="C91" i="39" s="1"/>
  <c r="B267" i="31"/>
  <c r="B268" i="31"/>
  <c r="B269" i="31"/>
  <c r="B270" i="31"/>
  <c r="B271" i="31"/>
  <c r="B272" i="31"/>
  <c r="B196" i="15" s="1"/>
  <c r="B266" i="31"/>
  <c r="C326" i="38" l="1"/>
  <c r="C342" i="39" s="1"/>
  <c r="C368" i="40" s="1"/>
  <c r="A492" i="14"/>
  <c r="A461" i="15" s="1"/>
  <c r="C327" i="38"/>
  <c r="C343" i="39" s="1"/>
  <c r="C369" i="40" s="1"/>
  <c r="A493" i="14"/>
  <c r="A462" i="15" s="1"/>
  <c r="C325" i="38"/>
  <c r="C341" i="39" s="1"/>
  <c r="C367" i="40" s="1"/>
  <c r="A491" i="14"/>
  <c r="A460" i="15" s="1"/>
  <c r="A448" i="14"/>
  <c r="A417" i="15" s="1"/>
  <c r="A440" i="14"/>
  <c r="A409" i="15" s="1"/>
  <c r="A432" i="14"/>
  <c r="A401" i="15" s="1"/>
  <c r="C320" i="38"/>
  <c r="C336" i="39" s="1"/>
  <c r="C362" i="40" s="1"/>
  <c r="C312" i="38"/>
  <c r="C328" i="39" s="1"/>
  <c r="C354" i="40" s="1"/>
  <c r="C304" i="38"/>
  <c r="C320" i="39" s="1"/>
  <c r="C346" i="40" s="1"/>
  <c r="C296" i="38"/>
  <c r="C312" i="39" s="1"/>
  <c r="C338" i="40" s="1"/>
  <c r="A444" i="14"/>
  <c r="A413" i="15" s="1"/>
  <c r="A436" i="14"/>
  <c r="A405" i="15" s="1"/>
  <c r="C324" i="38"/>
  <c r="C340" i="39" s="1"/>
  <c r="C366" i="40" s="1"/>
  <c r="C316" i="38"/>
  <c r="C332" i="39" s="1"/>
  <c r="C358" i="40" s="1"/>
  <c r="C308" i="38"/>
  <c r="C324" i="39" s="1"/>
  <c r="C350" i="40" s="1"/>
  <c r="C300" i="38"/>
  <c r="C316" i="39" s="1"/>
  <c r="C342" i="40" s="1"/>
  <c r="C292" i="38"/>
  <c r="C308" i="39" s="1"/>
  <c r="C334" i="40" s="1"/>
  <c r="C289" i="38"/>
  <c r="C305" i="39" s="1"/>
  <c r="C331" i="40" s="1"/>
  <c r="A449" i="14"/>
  <c r="A418" i="15" s="1"/>
  <c r="C283" i="38"/>
  <c r="C299" i="39" s="1"/>
  <c r="C325" i="40" s="1"/>
  <c r="A443" i="14"/>
  <c r="A412" i="15" s="1"/>
  <c r="C279" i="38"/>
  <c r="C295" i="39" s="1"/>
  <c r="C321" i="40" s="1"/>
  <c r="A439" i="14"/>
  <c r="A408" i="15" s="1"/>
  <c r="C275" i="38"/>
  <c r="C291" i="39" s="1"/>
  <c r="C317" i="40" s="1"/>
  <c r="A435" i="14"/>
  <c r="A404" i="15" s="1"/>
  <c r="C269" i="38"/>
  <c r="C285" i="39" s="1"/>
  <c r="C311" i="40" s="1"/>
  <c r="A429" i="14"/>
  <c r="A398" i="15" s="1"/>
  <c r="A483" i="14"/>
  <c r="A452" i="15" s="1"/>
  <c r="A479" i="14"/>
  <c r="A448" i="15" s="1"/>
  <c r="A475" i="14"/>
  <c r="A444" i="15" s="1"/>
  <c r="A471" i="14"/>
  <c r="A440" i="15" s="1"/>
  <c r="A467" i="14"/>
  <c r="A436" i="15" s="1"/>
  <c r="A463" i="14"/>
  <c r="A432" i="15" s="1"/>
  <c r="A459" i="14"/>
  <c r="A428" i="15" s="1"/>
  <c r="A455" i="14"/>
  <c r="A424" i="15" s="1"/>
  <c r="A451" i="14"/>
  <c r="A420" i="15" s="1"/>
  <c r="C287" i="38"/>
  <c r="C303" i="39" s="1"/>
  <c r="C329" i="40" s="1"/>
  <c r="A447" i="14"/>
  <c r="A416" i="15" s="1"/>
  <c r="C285" i="38"/>
  <c r="C301" i="39" s="1"/>
  <c r="C327" i="40" s="1"/>
  <c r="A445" i="14"/>
  <c r="A414" i="15" s="1"/>
  <c r="C281" i="38"/>
  <c r="C297" i="39" s="1"/>
  <c r="C323" i="40" s="1"/>
  <c r="A441" i="14"/>
  <c r="A410" i="15" s="1"/>
  <c r="C277" i="38"/>
  <c r="C293" i="39" s="1"/>
  <c r="C319" i="40" s="1"/>
  <c r="A437" i="14"/>
  <c r="A406" i="15" s="1"/>
  <c r="C273" i="38"/>
  <c r="C289" i="39" s="1"/>
  <c r="C315" i="40" s="1"/>
  <c r="A433" i="14"/>
  <c r="A402" i="15" s="1"/>
  <c r="C271" i="38"/>
  <c r="C287" i="39" s="1"/>
  <c r="C313" i="40" s="1"/>
  <c r="A431" i="14"/>
  <c r="A400" i="15" s="1"/>
  <c r="A481" i="14"/>
  <c r="A450" i="15" s="1"/>
  <c r="A477" i="14"/>
  <c r="A446" i="15" s="1"/>
  <c r="A473" i="14"/>
  <c r="A442" i="15" s="1"/>
  <c r="A469" i="14"/>
  <c r="A438" i="15" s="1"/>
  <c r="A465" i="14"/>
  <c r="A434" i="15" s="1"/>
  <c r="A461" i="14"/>
  <c r="A430" i="15" s="1"/>
  <c r="A457" i="14"/>
  <c r="A426" i="15" s="1"/>
  <c r="A453" i="14"/>
  <c r="A422" i="15" s="1"/>
  <c r="A482" i="14"/>
  <c r="A451" i="15" s="1"/>
  <c r="A478" i="14"/>
  <c r="A447" i="15" s="1"/>
  <c r="A474" i="14"/>
  <c r="A443" i="15" s="1"/>
  <c r="A470" i="14"/>
  <c r="A439" i="15" s="1"/>
  <c r="A466" i="14"/>
  <c r="A435" i="15" s="1"/>
  <c r="A462" i="14"/>
  <c r="A431" i="15" s="1"/>
  <c r="A458" i="14"/>
  <c r="A427" i="15" s="1"/>
  <c r="A454" i="14"/>
  <c r="A423" i="15" s="1"/>
  <c r="A450" i="14"/>
  <c r="A419" i="15" s="1"/>
  <c r="A446" i="14"/>
  <c r="A415" i="15" s="1"/>
  <c r="A442" i="14"/>
  <c r="A411" i="15" s="1"/>
  <c r="A438" i="14"/>
  <c r="A407" i="15" s="1"/>
  <c r="A434" i="14"/>
  <c r="A403" i="15" s="1"/>
  <c r="A430" i="14"/>
  <c r="A399" i="15" s="1"/>
  <c r="E18" i="39" l="1"/>
  <c r="E19" i="39"/>
  <c r="E20" i="39"/>
  <c r="E21" i="39"/>
  <c r="E45" i="39"/>
  <c r="C45" i="39"/>
  <c r="C46" i="39"/>
  <c r="C47" i="39"/>
  <c r="C48" i="39"/>
  <c r="C49" i="39"/>
  <c r="E95" i="38"/>
  <c r="C95" i="38"/>
  <c r="A485" i="14"/>
  <c r="A454" i="15" s="1"/>
  <c r="A486" i="14"/>
  <c r="A455" i="15" s="1"/>
  <c r="A487" i="14"/>
  <c r="A456" i="15" s="1"/>
  <c r="A488" i="14"/>
  <c r="A457" i="15" s="1"/>
  <c r="A489" i="14"/>
  <c r="A458" i="15" s="1"/>
  <c r="C331" i="38"/>
  <c r="C347" i="39" s="1"/>
  <c r="C373" i="40" s="1"/>
  <c r="C332" i="38"/>
  <c r="C348" i="39" s="1"/>
  <c r="C374" i="40" s="1"/>
  <c r="C333" i="38"/>
  <c r="C349" i="39" s="1"/>
  <c r="C375" i="40" s="1"/>
  <c r="C334" i="38"/>
  <c r="C350" i="39" s="1"/>
  <c r="C376" i="40" s="1"/>
  <c r="C335" i="38"/>
  <c r="C351" i="39" s="1"/>
  <c r="C377" i="40" s="1"/>
  <c r="C336" i="38"/>
  <c r="C352" i="39" s="1"/>
  <c r="C378" i="40" s="1"/>
  <c r="E183" i="15"/>
  <c r="A182" i="15"/>
  <c r="E212" i="14"/>
  <c r="E211" i="14"/>
  <c r="G211" i="14" s="1"/>
  <c r="G257" i="31"/>
  <c r="E125" i="39" l="1"/>
  <c r="E131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0" i="38"/>
  <c r="D116" i="39" s="1"/>
  <c r="D142" i="40" s="1"/>
  <c r="D102" i="38"/>
  <c r="D118" i="39" s="1"/>
  <c r="D144" i="40" s="1"/>
  <c r="D103" i="38"/>
  <c r="D119" i="39" s="1"/>
  <c r="D145" i="40" s="1"/>
  <c r="D104" i="38"/>
  <c r="D120" i="39" s="1"/>
  <c r="D146" i="40" s="1"/>
  <c r="D105" i="38"/>
  <c r="D121" i="39" s="1"/>
  <c r="D147" i="40" s="1"/>
  <c r="D106" i="38"/>
  <c r="D122" i="39" s="1"/>
  <c r="D148" i="40" s="1"/>
  <c r="D107" i="38"/>
  <c r="D123" i="39" s="1"/>
  <c r="D149" i="40" s="1"/>
  <c r="D108" i="38"/>
  <c r="D124" i="39" s="1"/>
  <c r="D150" i="40" s="1"/>
  <c r="D109" i="38"/>
  <c r="D125" i="39" s="1"/>
  <c r="D151" i="40" s="1"/>
  <c r="D112" i="38"/>
  <c r="D128" i="39" s="1"/>
  <c r="D154" i="40" s="1"/>
  <c r="D113" i="38"/>
  <c r="D129" i="39" s="1"/>
  <c r="D155" i="40" s="1"/>
  <c r="D114" i="38"/>
  <c r="D130" i="39" s="1"/>
  <c r="D156" i="40" s="1"/>
  <c r="D115" i="38"/>
  <c r="D131" i="39" s="1"/>
  <c r="D157" i="40" s="1"/>
  <c r="D116" i="38"/>
  <c r="D132" i="39" s="1"/>
  <c r="D158" i="40" s="1"/>
  <c r="D117" i="38"/>
  <c r="D133" i="39" s="1"/>
  <c r="D159" i="40" s="1"/>
  <c r="D118" i="38"/>
  <c r="D134" i="39" s="1"/>
  <c r="D160" i="40" s="1"/>
  <c r="D119" i="38"/>
  <c r="D135" i="39" s="1"/>
  <c r="D161" i="40" s="1"/>
  <c r="D120" i="38"/>
  <c r="D136" i="39" s="1"/>
  <c r="D162" i="40" s="1"/>
  <c r="D121" i="38"/>
  <c r="D137" i="39" s="1"/>
  <c r="D163" i="40" s="1"/>
  <c r="D122" i="38"/>
  <c r="D138" i="39" s="1"/>
  <c r="D164" i="40" s="1"/>
  <c r="D123" i="38"/>
  <c r="D139" i="39" s="1"/>
  <c r="D165" i="40" s="1"/>
  <c r="D124" i="38"/>
  <c r="D140" i="39" s="1"/>
  <c r="D166" i="40" s="1"/>
  <c r="D125" i="38"/>
  <c r="D141" i="39" s="1"/>
  <c r="D167" i="40" s="1"/>
  <c r="D126" i="38"/>
  <c r="D142" i="39" s="1"/>
  <c r="D168" i="40" s="1"/>
  <c r="D127" i="38"/>
  <c r="D143" i="39" s="1"/>
  <c r="D169" i="40" s="1"/>
  <c r="D128" i="38"/>
  <c r="D144" i="39" s="1"/>
  <c r="D170" i="40" s="1"/>
  <c r="D129" i="38"/>
  <c r="D145" i="39" s="1"/>
  <c r="D171" i="40" s="1"/>
  <c r="D130" i="38"/>
  <c r="D146" i="39" s="1"/>
  <c r="D172" i="40" s="1"/>
  <c r="D131" i="38"/>
  <c r="D147" i="39" s="1"/>
  <c r="D173" i="40" s="1"/>
  <c r="D132" i="38"/>
  <c r="D148" i="39" s="1"/>
  <c r="D174" i="40" s="1"/>
  <c r="D133" i="38"/>
  <c r="D149" i="39" s="1"/>
  <c r="D175" i="40" s="1"/>
  <c r="D134" i="38"/>
  <c r="D150" i="39" s="1"/>
  <c r="D176" i="40" s="1"/>
  <c r="D135" i="38"/>
  <c r="D151" i="39" s="1"/>
  <c r="D177" i="40" s="1"/>
  <c r="D136" i="38"/>
  <c r="D152" i="39" s="1"/>
  <c r="D178" i="40" s="1"/>
  <c r="D137" i="38"/>
  <c r="D153" i="39" s="1"/>
  <c r="D179" i="40" s="1"/>
  <c r="D138" i="38"/>
  <c r="D154" i="39" s="1"/>
  <c r="D180" i="40" s="1"/>
  <c r="D139" i="38"/>
  <c r="D155" i="39" s="1"/>
  <c r="D181" i="40" s="1"/>
  <c r="D140" i="38"/>
  <c r="D156" i="39" s="1"/>
  <c r="D182" i="40" s="1"/>
  <c r="D141" i="38"/>
  <c r="D157" i="39" s="1"/>
  <c r="D183" i="40" s="1"/>
  <c r="D142" i="38"/>
  <c r="D158" i="39" s="1"/>
  <c r="D184" i="40" s="1"/>
  <c r="D143" i="38"/>
  <c r="D159" i="39" s="1"/>
  <c r="D185" i="40" s="1"/>
  <c r="D144" i="38"/>
  <c r="D160" i="39" s="1"/>
  <c r="D186" i="40" s="1"/>
  <c r="D145" i="38"/>
  <c r="D161" i="39" s="1"/>
  <c r="D187" i="40" s="1"/>
  <c r="D146" i="38"/>
  <c r="D162" i="39" s="1"/>
  <c r="D188" i="40" s="1"/>
  <c r="D147" i="38"/>
  <c r="D163" i="39" s="1"/>
  <c r="D189" i="40" s="1"/>
  <c r="D148" i="38"/>
  <c r="D164" i="39" s="1"/>
  <c r="D190" i="40" s="1"/>
  <c r="D149" i="38"/>
  <c r="D165" i="39" s="1"/>
  <c r="D191" i="40" s="1"/>
  <c r="D150" i="38"/>
  <c r="D166" i="39" s="1"/>
  <c r="D192" i="40" s="1"/>
  <c r="D151" i="38"/>
  <c r="D167" i="39" s="1"/>
  <c r="D193" i="40" s="1"/>
  <c r="D152" i="38"/>
  <c r="D168" i="39" s="1"/>
  <c r="D194" i="40" s="1"/>
  <c r="D153" i="38"/>
  <c r="D169" i="39" s="1"/>
  <c r="D195" i="40" s="1"/>
  <c r="D154" i="38"/>
  <c r="D170" i="39" s="1"/>
  <c r="D196" i="40" s="1"/>
  <c r="D155" i="38"/>
  <c r="D171" i="39" s="1"/>
  <c r="D197" i="40" s="1"/>
  <c r="D156" i="38"/>
  <c r="D172" i="39" s="1"/>
  <c r="D198" i="40" s="1"/>
  <c r="D157" i="38"/>
  <c r="D173" i="39" s="1"/>
  <c r="D199" i="40" s="1"/>
  <c r="D158" i="38"/>
  <c r="D174" i="39" s="1"/>
  <c r="D200" i="40" s="1"/>
  <c r="D159" i="38"/>
  <c r="D175" i="39" s="1"/>
  <c r="D201" i="40" s="1"/>
  <c r="D160" i="38"/>
  <c r="D176" i="39" s="1"/>
  <c r="D202" i="40" s="1"/>
  <c r="D161" i="38"/>
  <c r="D177" i="39" s="1"/>
  <c r="D203" i="40" s="1"/>
  <c r="D162" i="38"/>
  <c r="D178" i="39" s="1"/>
  <c r="D204" i="40" s="1"/>
  <c r="D163" i="38"/>
  <c r="D179" i="39" s="1"/>
  <c r="D205" i="40" s="1"/>
  <c r="D164" i="38"/>
  <c r="D180" i="39" s="1"/>
  <c r="D206" i="40" s="1"/>
  <c r="D165" i="38"/>
  <c r="D181" i="39" s="1"/>
  <c r="D207" i="40" s="1"/>
  <c r="D166" i="38"/>
  <c r="D182" i="39" s="1"/>
  <c r="D208" i="40" s="1"/>
  <c r="D167" i="38"/>
  <c r="D183" i="39" s="1"/>
  <c r="D209" i="40" s="1"/>
  <c r="D168" i="38"/>
  <c r="D184" i="39" s="1"/>
  <c r="D210" i="40" s="1"/>
  <c r="D169" i="38"/>
  <c r="D185" i="39" s="1"/>
  <c r="D211" i="40" s="1"/>
  <c r="D170" i="38"/>
  <c r="D186" i="39" s="1"/>
  <c r="D212" i="40" s="1"/>
  <c r="D171" i="38"/>
  <c r="D187" i="39" s="1"/>
  <c r="D213" i="40" s="1"/>
  <c r="D172" i="38"/>
  <c r="D188" i="39" s="1"/>
  <c r="D214" i="40" s="1"/>
  <c r="D173" i="38"/>
  <c r="D189" i="39" s="1"/>
  <c r="D215" i="40" s="1"/>
  <c r="D174" i="38"/>
  <c r="D190" i="39" s="1"/>
  <c r="D216" i="40" s="1"/>
  <c r="D175" i="38"/>
  <c r="D191" i="39" s="1"/>
  <c r="D217" i="40" s="1"/>
  <c r="D176" i="38"/>
  <c r="D192" i="39" s="1"/>
  <c r="D218" i="40" s="1"/>
  <c r="D177" i="38"/>
  <c r="D193" i="39" s="1"/>
  <c r="D219" i="40" s="1"/>
  <c r="D178" i="38"/>
  <c r="D194" i="39" s="1"/>
  <c r="D220" i="40" s="1"/>
  <c r="D179" i="38"/>
  <c r="D195" i="39" s="1"/>
  <c r="D221" i="40" s="1"/>
  <c r="D180" i="38"/>
  <c r="D196" i="39" s="1"/>
  <c r="D222" i="40" s="1"/>
  <c r="D181" i="38"/>
  <c r="D197" i="39" s="1"/>
  <c r="D223" i="40" s="1"/>
  <c r="D182" i="38"/>
  <c r="D198" i="39" s="1"/>
  <c r="D224" i="40" s="1"/>
  <c r="D183" i="38"/>
  <c r="D199" i="39" s="1"/>
  <c r="D225" i="40" s="1"/>
  <c r="D184" i="38"/>
  <c r="D200" i="39" s="1"/>
  <c r="D226" i="40" s="1"/>
  <c r="D185" i="38"/>
  <c r="D201" i="39" s="1"/>
  <c r="D227" i="40" s="1"/>
  <c r="D186" i="38"/>
  <c r="D202" i="39" s="1"/>
  <c r="D228" i="40" s="1"/>
  <c r="D187" i="38"/>
  <c r="D203" i="39" s="1"/>
  <c r="D229" i="40" s="1"/>
  <c r="D188" i="38"/>
  <c r="D204" i="39" s="1"/>
  <c r="D230" i="40" s="1"/>
  <c r="D189" i="38"/>
  <c r="D205" i="39" s="1"/>
  <c r="D231" i="40" s="1"/>
  <c r="D190" i="38"/>
  <c r="D206" i="39" s="1"/>
  <c r="D232" i="40" s="1"/>
  <c r="D191" i="38"/>
  <c r="D207" i="39" s="1"/>
  <c r="D233" i="40" s="1"/>
  <c r="D192" i="38"/>
  <c r="D208" i="39" s="1"/>
  <c r="D234" i="40" s="1"/>
  <c r="D193" i="38"/>
  <c r="D209" i="39" s="1"/>
  <c r="D235" i="40" s="1"/>
  <c r="D194" i="38"/>
  <c r="D210" i="39" s="1"/>
  <c r="D236" i="40" s="1"/>
  <c r="D195" i="38"/>
  <c r="D211" i="39" s="1"/>
  <c r="D237" i="40" s="1"/>
  <c r="D196" i="38"/>
  <c r="D212" i="39" s="1"/>
  <c r="D238" i="40" s="1"/>
  <c r="D197" i="38"/>
  <c r="D213" i="39" s="1"/>
  <c r="D239" i="40" s="1"/>
  <c r="D198" i="38"/>
  <c r="D214" i="39" s="1"/>
  <c r="D240" i="40" s="1"/>
  <c r="D199" i="38"/>
  <c r="D215" i="39" s="1"/>
  <c r="D241" i="40" s="1"/>
  <c r="D200" i="38"/>
  <c r="D216" i="39" s="1"/>
  <c r="D242" i="40" s="1"/>
  <c r="D201" i="38"/>
  <c r="D217" i="39" s="1"/>
  <c r="D243" i="40" s="1"/>
  <c r="D202" i="38"/>
  <c r="D218" i="39" s="1"/>
  <c r="D244" i="40" s="1"/>
  <c r="D203" i="38"/>
  <c r="D219" i="39" s="1"/>
  <c r="D245" i="40" s="1"/>
  <c r="D204" i="38"/>
  <c r="D220" i="39" s="1"/>
  <c r="D246" i="40" s="1"/>
  <c r="D205" i="38"/>
  <c r="D221" i="39" s="1"/>
  <c r="D247" i="40" s="1"/>
  <c r="D206" i="38"/>
  <c r="D222" i="39" s="1"/>
  <c r="D248" i="40" s="1"/>
  <c r="D207" i="38"/>
  <c r="D223" i="39" s="1"/>
  <c r="D249" i="40" s="1"/>
  <c r="D208" i="38"/>
  <c r="D224" i="39" s="1"/>
  <c r="D250" i="40" s="1"/>
  <c r="D209" i="38"/>
  <c r="D225" i="39" s="1"/>
  <c r="D251" i="40" s="1"/>
  <c r="D210" i="38"/>
  <c r="D226" i="39" s="1"/>
  <c r="D252" i="40" s="1"/>
  <c r="D211" i="38"/>
  <c r="D227" i="39" s="1"/>
  <c r="D253" i="40" s="1"/>
  <c r="D212" i="38"/>
  <c r="D228" i="39" s="1"/>
  <c r="D254" i="40" s="1"/>
  <c r="D213" i="38"/>
  <c r="D229" i="39" s="1"/>
  <c r="D255" i="40" s="1"/>
  <c r="D214" i="38"/>
  <c r="D230" i="39" s="1"/>
  <c r="D256" i="40" s="1"/>
  <c r="D215" i="38"/>
  <c r="D231" i="39" s="1"/>
  <c r="D257" i="40" s="1"/>
  <c r="D216" i="38"/>
  <c r="D232" i="39" s="1"/>
  <c r="D258" i="40" s="1"/>
  <c r="D217" i="38"/>
  <c r="D233" i="39" s="1"/>
  <c r="D259" i="40" s="1"/>
  <c r="D218" i="38"/>
  <c r="D234" i="39" s="1"/>
  <c r="D260" i="40" s="1"/>
  <c r="D219" i="38"/>
  <c r="D235" i="39" s="1"/>
  <c r="D261" i="40" s="1"/>
  <c r="D220" i="38"/>
  <c r="D236" i="39" s="1"/>
  <c r="D262" i="40" s="1"/>
  <c r="D221" i="38"/>
  <c r="D237" i="39" s="1"/>
  <c r="D263" i="40" s="1"/>
  <c r="D222" i="38"/>
  <c r="D238" i="39" s="1"/>
  <c r="D264" i="40" s="1"/>
  <c r="D223" i="38"/>
  <c r="D239" i="39" s="1"/>
  <c r="D265" i="40" s="1"/>
  <c r="D224" i="38"/>
  <c r="D240" i="39" s="1"/>
  <c r="D266" i="40" s="1"/>
  <c r="D225" i="38"/>
  <c r="D241" i="39" s="1"/>
  <c r="D267" i="40" s="1"/>
  <c r="D226" i="38"/>
  <c r="D242" i="39" s="1"/>
  <c r="D268" i="40" s="1"/>
  <c r="D227" i="38"/>
  <c r="D243" i="39" s="1"/>
  <c r="D269" i="40" s="1"/>
  <c r="D228" i="38"/>
  <c r="D244" i="39" s="1"/>
  <c r="D270" i="40" s="1"/>
  <c r="D229" i="38"/>
  <c r="D245" i="39" s="1"/>
  <c r="D271" i="40" s="1"/>
  <c r="D230" i="38"/>
  <c r="D246" i="39" s="1"/>
  <c r="D272" i="40" s="1"/>
  <c r="D231" i="38"/>
  <c r="D247" i="39" s="1"/>
  <c r="D273" i="40" s="1"/>
  <c r="D232" i="38"/>
  <c r="D248" i="39" s="1"/>
  <c r="D274" i="40" s="1"/>
  <c r="D233" i="38"/>
  <c r="D249" i="39" s="1"/>
  <c r="D275" i="40" s="1"/>
  <c r="D234" i="38"/>
  <c r="D250" i="39" s="1"/>
  <c r="D276" i="40" s="1"/>
  <c r="D235" i="38"/>
  <c r="D251" i="39" s="1"/>
  <c r="D277" i="40" s="1"/>
  <c r="D236" i="38"/>
  <c r="D252" i="39" s="1"/>
  <c r="D278" i="40" s="1"/>
  <c r="D237" i="38"/>
  <c r="D253" i="39" s="1"/>
  <c r="D279" i="40" s="1"/>
  <c r="D238" i="38"/>
  <c r="D254" i="39" s="1"/>
  <c r="D280" i="40" s="1"/>
  <c r="D239" i="38"/>
  <c r="D255" i="39" s="1"/>
  <c r="D281" i="40" s="1"/>
  <c r="D240" i="38"/>
  <c r="D256" i="39" s="1"/>
  <c r="D282" i="40" s="1"/>
  <c r="D241" i="38"/>
  <c r="D257" i="39" s="1"/>
  <c r="D283" i="40" s="1"/>
  <c r="D242" i="38"/>
  <c r="D258" i="39" s="1"/>
  <c r="D284" i="40" s="1"/>
  <c r="D243" i="38"/>
  <c r="D259" i="39" s="1"/>
  <c r="D285" i="40" s="1"/>
  <c r="D244" i="38"/>
  <c r="D260" i="39" s="1"/>
  <c r="D286" i="40" s="1"/>
  <c r="D245" i="38"/>
  <c r="D261" i="39" s="1"/>
  <c r="D287" i="40" s="1"/>
  <c r="D246" i="38"/>
  <c r="D262" i="39" s="1"/>
  <c r="D288" i="40" s="1"/>
  <c r="D247" i="38"/>
  <c r="D263" i="39" s="1"/>
  <c r="D289" i="40" s="1"/>
  <c r="D248" i="38"/>
  <c r="D264" i="39" s="1"/>
  <c r="D290" i="40" s="1"/>
  <c r="D249" i="38"/>
  <c r="D265" i="39" s="1"/>
  <c r="D291" i="40" s="1"/>
  <c r="D250" i="38"/>
  <c r="D266" i="39" s="1"/>
  <c r="D292" i="40" s="1"/>
  <c r="D251" i="38"/>
  <c r="D267" i="39" s="1"/>
  <c r="D293" i="40" s="1"/>
  <c r="D252" i="38"/>
  <c r="D268" i="39" s="1"/>
  <c r="D294" i="40" s="1"/>
  <c r="D253" i="38"/>
  <c r="D269" i="39" s="1"/>
  <c r="D295" i="40" s="1"/>
  <c r="D254" i="38"/>
  <c r="D270" i="39" s="1"/>
  <c r="D296" i="40" s="1"/>
  <c r="D255" i="38"/>
  <c r="D271" i="39" s="1"/>
  <c r="D297" i="40" s="1"/>
  <c r="D256" i="38"/>
  <c r="D272" i="39" s="1"/>
  <c r="D298" i="40" s="1"/>
  <c r="D257" i="38"/>
  <c r="D273" i="39" s="1"/>
  <c r="D299" i="40" s="1"/>
  <c r="D258" i="38"/>
  <c r="D274" i="39" s="1"/>
  <c r="D300" i="40" s="1"/>
  <c r="D259" i="38"/>
  <c r="D275" i="39" s="1"/>
  <c r="D301" i="40" s="1"/>
  <c r="D260" i="38"/>
  <c r="D276" i="39" s="1"/>
  <c r="D302" i="40" s="1"/>
  <c r="D261" i="38"/>
  <c r="D277" i="39" s="1"/>
  <c r="D303" i="40" s="1"/>
  <c r="D262" i="38"/>
  <c r="D278" i="39" s="1"/>
  <c r="D304" i="40" s="1"/>
  <c r="D263" i="38"/>
  <c r="D279" i="39" s="1"/>
  <c r="D305" i="40" s="1"/>
  <c r="D264" i="38"/>
  <c r="D280" i="39" s="1"/>
  <c r="D306" i="40" s="1"/>
  <c r="D265" i="38"/>
  <c r="D281" i="39" s="1"/>
  <c r="D307" i="40" s="1"/>
  <c r="D266" i="38"/>
  <c r="D282" i="39" s="1"/>
  <c r="D308" i="40" s="1"/>
  <c r="D267" i="38"/>
  <c r="D283" i="39" s="1"/>
  <c r="D309" i="40" s="1"/>
  <c r="D268" i="38"/>
  <c r="D284" i="39" s="1"/>
  <c r="D310" i="40" s="1"/>
  <c r="D269" i="38"/>
  <c r="D285" i="39" s="1"/>
  <c r="D311" i="40" s="1"/>
  <c r="D270" i="38"/>
  <c r="D286" i="39" s="1"/>
  <c r="D312" i="40" s="1"/>
  <c r="D271" i="38"/>
  <c r="D287" i="39" s="1"/>
  <c r="D313" i="40" s="1"/>
  <c r="D272" i="38"/>
  <c r="D288" i="39" s="1"/>
  <c r="D314" i="40" s="1"/>
  <c r="D273" i="38"/>
  <c r="D289" i="39" s="1"/>
  <c r="D315" i="40" s="1"/>
  <c r="D274" i="38"/>
  <c r="D290" i="39" s="1"/>
  <c r="D316" i="40" s="1"/>
  <c r="D275" i="38"/>
  <c r="D291" i="39" s="1"/>
  <c r="D317" i="40" s="1"/>
  <c r="D276" i="38"/>
  <c r="D292" i="39" s="1"/>
  <c r="D318" i="40" s="1"/>
  <c r="D277" i="38"/>
  <c r="D293" i="39" s="1"/>
  <c r="D319" i="40" s="1"/>
  <c r="D278" i="38"/>
  <c r="D294" i="39" s="1"/>
  <c r="D320" i="40" s="1"/>
  <c r="D279" i="38"/>
  <c r="D295" i="39" s="1"/>
  <c r="D321" i="40" s="1"/>
  <c r="D280" i="38"/>
  <c r="D296" i="39" s="1"/>
  <c r="D322" i="40" s="1"/>
  <c r="D281" i="38"/>
  <c r="D297" i="39" s="1"/>
  <c r="D323" i="40" s="1"/>
  <c r="D282" i="38"/>
  <c r="D298" i="39" s="1"/>
  <c r="D324" i="40" s="1"/>
  <c r="D283" i="38"/>
  <c r="D299" i="39" s="1"/>
  <c r="D325" i="40" s="1"/>
  <c r="D284" i="38"/>
  <c r="D300" i="39" s="1"/>
  <c r="D326" i="40" s="1"/>
  <c r="D285" i="38"/>
  <c r="D301" i="39" s="1"/>
  <c r="D327" i="40" s="1"/>
  <c r="D286" i="38"/>
  <c r="D302" i="39" s="1"/>
  <c r="D328" i="40" s="1"/>
  <c r="D287" i="38"/>
  <c r="D303" i="39" s="1"/>
  <c r="D329" i="40" s="1"/>
  <c r="D288" i="38"/>
  <c r="D304" i="39" s="1"/>
  <c r="D330" i="40" s="1"/>
  <c r="D289" i="38"/>
  <c r="D305" i="39" s="1"/>
  <c r="D331" i="40" s="1"/>
  <c r="D290" i="38"/>
  <c r="D306" i="39" s="1"/>
  <c r="D332" i="40" s="1"/>
  <c r="D291" i="38"/>
  <c r="D307" i="39" s="1"/>
  <c r="D333" i="40" s="1"/>
  <c r="D292" i="38"/>
  <c r="D308" i="39" s="1"/>
  <c r="D334" i="40" s="1"/>
  <c r="D293" i="38"/>
  <c r="D309" i="39" s="1"/>
  <c r="D335" i="40" s="1"/>
  <c r="D294" i="38"/>
  <c r="D310" i="39" s="1"/>
  <c r="D336" i="40" s="1"/>
  <c r="D295" i="38"/>
  <c r="D311" i="39" s="1"/>
  <c r="D337" i="40" s="1"/>
  <c r="D296" i="38"/>
  <c r="D312" i="39" s="1"/>
  <c r="D338" i="40" s="1"/>
  <c r="D297" i="38"/>
  <c r="D313" i="39" s="1"/>
  <c r="D339" i="40" s="1"/>
  <c r="D298" i="38"/>
  <c r="C100" i="38"/>
  <c r="C116" i="39" s="1"/>
  <c r="C142" i="40" s="1"/>
  <c r="C102" i="38"/>
  <c r="C118" i="39" s="1"/>
  <c r="C144" i="40" s="1"/>
  <c r="C103" i="38"/>
  <c r="C119" i="39" s="1"/>
  <c r="C145" i="40" s="1"/>
  <c r="C104" i="38"/>
  <c r="C120" i="39" s="1"/>
  <c r="C146" i="40" s="1"/>
  <c r="C105" i="38"/>
  <c r="C121" i="39" s="1"/>
  <c r="C147" i="40" s="1"/>
  <c r="C106" i="38"/>
  <c r="C122" i="39" s="1"/>
  <c r="C148" i="40" s="1"/>
  <c r="C107" i="38"/>
  <c r="C123" i="39" s="1"/>
  <c r="C149" i="40" s="1"/>
  <c r="C108" i="38"/>
  <c r="C124" i="39" s="1"/>
  <c r="C150" i="40" s="1"/>
  <c r="C109" i="38"/>
  <c r="C125" i="39" s="1"/>
  <c r="C151" i="40" s="1"/>
  <c r="C112" i="38"/>
  <c r="C128" i="39" s="1"/>
  <c r="C154" i="40" s="1"/>
  <c r="C113" i="38"/>
  <c r="C129" i="39" s="1"/>
  <c r="C155" i="40" s="1"/>
  <c r="C114" i="38"/>
  <c r="C130" i="39" s="1"/>
  <c r="C156" i="40" s="1"/>
  <c r="C115" i="38"/>
  <c r="C131" i="39" s="1"/>
  <c r="C157" i="40" s="1"/>
  <c r="C116" i="38"/>
  <c r="C132" i="39" s="1"/>
  <c r="C158" i="40" s="1"/>
  <c r="C117" i="38"/>
  <c r="C133" i="39" s="1"/>
  <c r="C159" i="40" s="1"/>
  <c r="C118" i="38"/>
  <c r="C134" i="39" s="1"/>
  <c r="C160" i="40" s="1"/>
  <c r="C43" i="38"/>
  <c r="C44" i="38"/>
  <c r="C45" i="38"/>
  <c r="C46" i="38"/>
  <c r="C42" i="38"/>
  <c r="C40" i="38"/>
  <c r="C57" i="39" s="1"/>
  <c r="C83" i="40" s="1"/>
  <c r="D85" i="39" l="1"/>
  <c r="D83" i="39"/>
  <c r="D81" i="39"/>
  <c r="D84" i="39"/>
  <c r="D86" i="39"/>
  <c r="D82" i="39"/>
  <c r="D314" i="39"/>
  <c r="D340" i="40" s="1"/>
  <c r="A247" i="15"/>
  <c r="A246" i="15"/>
  <c r="B277" i="14"/>
  <c r="B278" i="14"/>
  <c r="A278" i="14"/>
  <c r="A277" i="14"/>
  <c r="E129" i="39" l="1"/>
  <c r="C120" i="38"/>
  <c r="C136" i="39" s="1"/>
  <c r="C162" i="40" s="1"/>
  <c r="C121" i="38"/>
  <c r="C137" i="39" s="1"/>
  <c r="C163" i="40" s="1"/>
  <c r="C122" i="38"/>
  <c r="C138" i="39" s="1"/>
  <c r="C164" i="40" s="1"/>
  <c r="C123" i="38"/>
  <c r="C139" i="39" s="1"/>
  <c r="C165" i="40" s="1"/>
  <c r="C124" i="38"/>
  <c r="C140" i="39" s="1"/>
  <c r="C166" i="40" s="1"/>
  <c r="C125" i="38"/>
  <c r="C141" i="39" s="1"/>
  <c r="C167" i="40" s="1"/>
  <c r="C126" i="38"/>
  <c r="C142" i="39" s="1"/>
  <c r="C168" i="40" s="1"/>
  <c r="C127" i="38"/>
  <c r="C143" i="39" s="1"/>
  <c r="C169" i="40" s="1"/>
  <c r="C128" i="38"/>
  <c r="C144" i="39" s="1"/>
  <c r="C170" i="40" s="1"/>
  <c r="C129" i="38"/>
  <c r="C145" i="39" s="1"/>
  <c r="C171" i="40" s="1"/>
  <c r="C130" i="38"/>
  <c r="C146" i="39" s="1"/>
  <c r="C172" i="40" s="1"/>
  <c r="C131" i="38"/>
  <c r="C147" i="39" s="1"/>
  <c r="C173" i="40" s="1"/>
  <c r="C132" i="38"/>
  <c r="C148" i="39" s="1"/>
  <c r="C174" i="40" s="1"/>
  <c r="C133" i="38"/>
  <c r="C149" i="39" s="1"/>
  <c r="C175" i="40" s="1"/>
  <c r="C134" i="38"/>
  <c r="C150" i="39" s="1"/>
  <c r="C176" i="40" s="1"/>
  <c r="C135" i="38"/>
  <c r="C151" i="39" s="1"/>
  <c r="C177" i="40" s="1"/>
  <c r="C136" i="38"/>
  <c r="C152" i="39" s="1"/>
  <c r="C178" i="40" s="1"/>
  <c r="C137" i="38"/>
  <c r="C153" i="39" s="1"/>
  <c r="C179" i="40" s="1"/>
  <c r="C138" i="38"/>
  <c r="C154" i="39" s="1"/>
  <c r="C180" i="40" s="1"/>
  <c r="C139" i="38"/>
  <c r="C155" i="39" s="1"/>
  <c r="C181" i="40" s="1"/>
  <c r="C140" i="38"/>
  <c r="C156" i="39" s="1"/>
  <c r="C182" i="40" s="1"/>
  <c r="C141" i="38"/>
  <c r="C157" i="39" s="1"/>
  <c r="C183" i="40" s="1"/>
  <c r="C142" i="38"/>
  <c r="C158" i="39" s="1"/>
  <c r="C184" i="40" s="1"/>
  <c r="C143" i="38"/>
  <c r="C159" i="39" s="1"/>
  <c r="C185" i="40" s="1"/>
  <c r="C144" i="38"/>
  <c r="C160" i="39" s="1"/>
  <c r="C186" i="40" s="1"/>
  <c r="C145" i="38"/>
  <c r="C161" i="39" s="1"/>
  <c r="C187" i="40" s="1"/>
  <c r="C146" i="38"/>
  <c r="C162" i="39" s="1"/>
  <c r="C188" i="40" s="1"/>
  <c r="C147" i="38"/>
  <c r="C163" i="39" s="1"/>
  <c r="C189" i="40" s="1"/>
  <c r="C148" i="38"/>
  <c r="C164" i="39" s="1"/>
  <c r="C190" i="40" s="1"/>
  <c r="C149" i="38"/>
  <c r="C165" i="39" s="1"/>
  <c r="C191" i="40" s="1"/>
  <c r="C150" i="38"/>
  <c r="C166" i="39" s="1"/>
  <c r="C192" i="40" s="1"/>
  <c r="C151" i="38"/>
  <c r="C167" i="39" s="1"/>
  <c r="C193" i="40" s="1"/>
  <c r="C152" i="38"/>
  <c r="C168" i="39" s="1"/>
  <c r="C194" i="40" s="1"/>
  <c r="C153" i="38"/>
  <c r="C169" i="39" s="1"/>
  <c r="C195" i="40" s="1"/>
  <c r="C154" i="38"/>
  <c r="C170" i="39" s="1"/>
  <c r="C196" i="40" s="1"/>
  <c r="C155" i="38"/>
  <c r="C171" i="39" s="1"/>
  <c r="C197" i="40" s="1"/>
  <c r="C156" i="38"/>
  <c r="C172" i="39" s="1"/>
  <c r="C198" i="40" s="1"/>
  <c r="C157" i="38"/>
  <c r="C173" i="39" s="1"/>
  <c r="C199" i="40" s="1"/>
  <c r="C158" i="38"/>
  <c r="C174" i="39" s="1"/>
  <c r="C200" i="40" s="1"/>
  <c r="C159" i="38"/>
  <c r="C175" i="39" s="1"/>
  <c r="C201" i="40" s="1"/>
  <c r="C160" i="38"/>
  <c r="C176" i="39" s="1"/>
  <c r="C202" i="40" s="1"/>
  <c r="C161" i="38"/>
  <c r="C177" i="39" s="1"/>
  <c r="C203" i="40" s="1"/>
  <c r="C162" i="38"/>
  <c r="C178" i="39" s="1"/>
  <c r="C204" i="40" s="1"/>
  <c r="C163" i="38"/>
  <c r="C179" i="39" s="1"/>
  <c r="C205" i="40" s="1"/>
  <c r="C164" i="38"/>
  <c r="C180" i="39" s="1"/>
  <c r="C206" i="40" s="1"/>
  <c r="C165" i="38"/>
  <c r="C181" i="39" s="1"/>
  <c r="C207" i="40" s="1"/>
  <c r="C166" i="38"/>
  <c r="C182" i="39" s="1"/>
  <c r="C208" i="40" s="1"/>
  <c r="C167" i="38"/>
  <c r="C183" i="39" s="1"/>
  <c r="C209" i="40" s="1"/>
  <c r="C168" i="38"/>
  <c r="C184" i="39" s="1"/>
  <c r="C210" i="40" s="1"/>
  <c r="C169" i="38"/>
  <c r="C185" i="39" s="1"/>
  <c r="C211" i="40" s="1"/>
  <c r="C170" i="38"/>
  <c r="C186" i="39" s="1"/>
  <c r="C212" i="40" s="1"/>
  <c r="C171" i="38"/>
  <c r="C187" i="39" s="1"/>
  <c r="C213" i="40" s="1"/>
  <c r="C172" i="38"/>
  <c r="C188" i="39" s="1"/>
  <c r="C214" i="40" s="1"/>
  <c r="C173" i="38"/>
  <c r="C189" i="39" s="1"/>
  <c r="C215" i="40" s="1"/>
  <c r="C174" i="38"/>
  <c r="C190" i="39" s="1"/>
  <c r="C216" i="40" s="1"/>
  <c r="C175" i="38"/>
  <c r="C191" i="39" s="1"/>
  <c r="C217" i="40" s="1"/>
  <c r="C176" i="38"/>
  <c r="C192" i="39" s="1"/>
  <c r="C218" i="40" s="1"/>
  <c r="C177" i="38"/>
  <c r="C193" i="39" s="1"/>
  <c r="C219" i="40" s="1"/>
  <c r="C178" i="38"/>
  <c r="C194" i="39" s="1"/>
  <c r="C220" i="40" s="1"/>
  <c r="C179" i="38"/>
  <c r="C195" i="39" s="1"/>
  <c r="C221" i="40" s="1"/>
  <c r="C180" i="38"/>
  <c r="C196" i="39" s="1"/>
  <c r="C222" i="40" s="1"/>
  <c r="C181" i="38"/>
  <c r="C197" i="39" s="1"/>
  <c r="C223" i="40" s="1"/>
  <c r="C182" i="38"/>
  <c r="C198" i="39" s="1"/>
  <c r="C224" i="40" s="1"/>
  <c r="C183" i="38"/>
  <c r="C199" i="39" s="1"/>
  <c r="C225" i="40" s="1"/>
  <c r="C184" i="38"/>
  <c r="C200" i="39" s="1"/>
  <c r="C226" i="40" s="1"/>
  <c r="C185" i="38"/>
  <c r="C201" i="39" s="1"/>
  <c r="C227" i="40" s="1"/>
  <c r="C186" i="38"/>
  <c r="C202" i="39" s="1"/>
  <c r="C228" i="40" s="1"/>
  <c r="C187" i="38"/>
  <c r="C203" i="39" s="1"/>
  <c r="C229" i="40" s="1"/>
  <c r="C188" i="38"/>
  <c r="C204" i="39" s="1"/>
  <c r="C230" i="40" s="1"/>
  <c r="C189" i="38"/>
  <c r="C205" i="39" s="1"/>
  <c r="C231" i="40" s="1"/>
  <c r="C190" i="38"/>
  <c r="C206" i="39" s="1"/>
  <c r="C232" i="40" s="1"/>
  <c r="C191" i="38"/>
  <c r="C207" i="39" s="1"/>
  <c r="C233" i="40" s="1"/>
  <c r="C192" i="38"/>
  <c r="C208" i="39" s="1"/>
  <c r="C234" i="40" s="1"/>
  <c r="C193" i="38"/>
  <c r="C209" i="39" s="1"/>
  <c r="C235" i="40" s="1"/>
  <c r="C194" i="38"/>
  <c r="C210" i="39" s="1"/>
  <c r="C236" i="40" s="1"/>
  <c r="C195" i="38"/>
  <c r="C211" i="39" s="1"/>
  <c r="C237" i="40" s="1"/>
  <c r="C196" i="38"/>
  <c r="C212" i="39" s="1"/>
  <c r="C238" i="40" s="1"/>
  <c r="C197" i="38"/>
  <c r="C213" i="39" s="1"/>
  <c r="C239" i="40" s="1"/>
  <c r="C198" i="38"/>
  <c r="C214" i="39" s="1"/>
  <c r="C240" i="40" s="1"/>
  <c r="C199" i="38"/>
  <c r="C215" i="39" s="1"/>
  <c r="C241" i="40" s="1"/>
  <c r="C200" i="38"/>
  <c r="C216" i="39" s="1"/>
  <c r="C242" i="40" s="1"/>
  <c r="C201" i="38"/>
  <c r="C217" i="39" s="1"/>
  <c r="C243" i="40" s="1"/>
  <c r="C202" i="38"/>
  <c r="C218" i="39" s="1"/>
  <c r="C244" i="40" s="1"/>
  <c r="C203" i="38"/>
  <c r="C219" i="39" s="1"/>
  <c r="C245" i="40" s="1"/>
  <c r="C204" i="38"/>
  <c r="C220" i="39" s="1"/>
  <c r="C246" i="40" s="1"/>
  <c r="C205" i="38"/>
  <c r="C221" i="39" s="1"/>
  <c r="C247" i="40" s="1"/>
  <c r="C206" i="38"/>
  <c r="C222" i="39" s="1"/>
  <c r="C248" i="40" s="1"/>
  <c r="C207" i="38"/>
  <c r="C223" i="39" s="1"/>
  <c r="C249" i="40" s="1"/>
  <c r="C208" i="38"/>
  <c r="C224" i="39" s="1"/>
  <c r="C250" i="40" s="1"/>
  <c r="C209" i="38"/>
  <c r="C225" i="39" s="1"/>
  <c r="C251" i="40" s="1"/>
  <c r="C210" i="38"/>
  <c r="C226" i="39" s="1"/>
  <c r="C252" i="40" s="1"/>
  <c r="C211" i="38"/>
  <c r="C227" i="39" s="1"/>
  <c r="C253" i="40" s="1"/>
  <c r="C212" i="38"/>
  <c r="C228" i="39" s="1"/>
  <c r="C254" i="40" s="1"/>
  <c r="C213" i="38"/>
  <c r="C229" i="39" s="1"/>
  <c r="C255" i="40" s="1"/>
  <c r="C214" i="38"/>
  <c r="C230" i="39" s="1"/>
  <c r="C256" i="40" s="1"/>
  <c r="C215" i="38"/>
  <c r="C231" i="39" s="1"/>
  <c r="C257" i="40" s="1"/>
  <c r="C216" i="38"/>
  <c r="C232" i="39" s="1"/>
  <c r="C258" i="40" s="1"/>
  <c r="C217" i="38"/>
  <c r="C233" i="39" s="1"/>
  <c r="C259" i="40" s="1"/>
  <c r="C218" i="38"/>
  <c r="C234" i="39" s="1"/>
  <c r="C260" i="40" s="1"/>
  <c r="C219" i="38"/>
  <c r="C235" i="39" s="1"/>
  <c r="C261" i="40" s="1"/>
  <c r="C220" i="38"/>
  <c r="C236" i="39" s="1"/>
  <c r="C262" i="40" s="1"/>
  <c r="C221" i="38"/>
  <c r="C237" i="39" s="1"/>
  <c r="C263" i="40" s="1"/>
  <c r="C222" i="38"/>
  <c r="C238" i="39" s="1"/>
  <c r="C264" i="40" s="1"/>
  <c r="C223" i="38"/>
  <c r="C239" i="39" s="1"/>
  <c r="C265" i="40" s="1"/>
  <c r="C224" i="38"/>
  <c r="C240" i="39" s="1"/>
  <c r="C266" i="40" s="1"/>
  <c r="C225" i="38"/>
  <c r="C241" i="39" s="1"/>
  <c r="C267" i="40" s="1"/>
  <c r="C226" i="38"/>
  <c r="C242" i="39" s="1"/>
  <c r="C268" i="40" s="1"/>
  <c r="C227" i="38"/>
  <c r="C243" i="39" s="1"/>
  <c r="C269" i="40" s="1"/>
  <c r="C228" i="38"/>
  <c r="C244" i="39" s="1"/>
  <c r="C270" i="40" s="1"/>
  <c r="C229" i="38"/>
  <c r="C245" i="39" s="1"/>
  <c r="C271" i="40" s="1"/>
  <c r="C230" i="38"/>
  <c r="C246" i="39" s="1"/>
  <c r="C272" i="40" s="1"/>
  <c r="C231" i="38"/>
  <c r="C247" i="39" s="1"/>
  <c r="C273" i="40" s="1"/>
  <c r="C232" i="38"/>
  <c r="C248" i="39" s="1"/>
  <c r="C274" i="40" s="1"/>
  <c r="C233" i="38"/>
  <c r="C249" i="39" s="1"/>
  <c r="C275" i="40" s="1"/>
  <c r="C234" i="38"/>
  <c r="C250" i="39" s="1"/>
  <c r="C276" i="40" s="1"/>
  <c r="C235" i="38"/>
  <c r="C251" i="39" s="1"/>
  <c r="C277" i="40" s="1"/>
  <c r="C236" i="38"/>
  <c r="C252" i="39" s="1"/>
  <c r="C278" i="40" s="1"/>
  <c r="C237" i="38"/>
  <c r="C253" i="39" s="1"/>
  <c r="C279" i="40" s="1"/>
  <c r="C238" i="38"/>
  <c r="C254" i="39" s="1"/>
  <c r="C280" i="40" s="1"/>
  <c r="C119" i="38"/>
  <c r="C135" i="39" s="1"/>
  <c r="C161" i="40" s="1"/>
  <c r="E190" i="15"/>
  <c r="B191" i="15"/>
  <c r="B192" i="15"/>
  <c r="B193" i="15"/>
  <c r="B194" i="15"/>
  <c r="B195" i="15"/>
  <c r="B190" i="15"/>
  <c r="C86" i="40"/>
  <c r="C87" i="40"/>
  <c r="C88" i="40"/>
  <c r="C89" i="40"/>
  <c r="C90" i="40"/>
  <c r="A190" i="15"/>
  <c r="C85" i="40" s="1"/>
  <c r="E219" i="14"/>
  <c r="C60" i="39"/>
  <c r="C61" i="39"/>
  <c r="C62" i="39"/>
  <c r="C63" i="39"/>
  <c r="C64" i="39"/>
  <c r="A219" i="14"/>
  <c r="C59" i="39" s="1"/>
  <c r="A149" i="15"/>
  <c r="E227" i="15" l="1"/>
  <c r="F258" i="14"/>
  <c r="D40" i="38"/>
  <c r="D57" i="39" s="1"/>
  <c r="D83" i="40" s="1"/>
  <c r="C268" i="38"/>
  <c r="C284" i="39" s="1"/>
  <c r="C310" i="40" s="1"/>
  <c r="C266" i="38"/>
  <c r="C282" i="39" s="1"/>
  <c r="C308" i="40" s="1"/>
  <c r="C264" i="38"/>
  <c r="C280" i="39" s="1"/>
  <c r="C306" i="40" s="1"/>
  <c r="C262" i="38"/>
  <c r="C278" i="39" s="1"/>
  <c r="C304" i="40" s="1"/>
  <c r="C260" i="38"/>
  <c r="C276" i="39" s="1"/>
  <c r="C302" i="40" s="1"/>
  <c r="C258" i="38"/>
  <c r="C274" i="39" s="1"/>
  <c r="C300" i="40" s="1"/>
  <c r="C256" i="38"/>
  <c r="C272" i="39" s="1"/>
  <c r="C298" i="40" s="1"/>
  <c r="C254" i="38"/>
  <c r="C270" i="39" s="1"/>
  <c r="C296" i="40" s="1"/>
  <c r="C252" i="38"/>
  <c r="C268" i="39" s="1"/>
  <c r="C294" i="40" s="1"/>
  <c r="C250" i="38"/>
  <c r="C266" i="39" s="1"/>
  <c r="C292" i="40" s="1"/>
  <c r="C248" i="38"/>
  <c r="C264" i="39" s="1"/>
  <c r="C290" i="40" s="1"/>
  <c r="C246" i="38"/>
  <c r="C262" i="39" s="1"/>
  <c r="C288" i="40" s="1"/>
  <c r="C244" i="38"/>
  <c r="C260" i="39" s="1"/>
  <c r="C286" i="40" s="1"/>
  <c r="C242" i="38"/>
  <c r="C258" i="39" s="1"/>
  <c r="C284" i="40" s="1"/>
  <c r="C240" i="38"/>
  <c r="C256" i="39" s="1"/>
  <c r="C282" i="40" s="1"/>
  <c r="C267" i="38"/>
  <c r="C283" i="39" s="1"/>
  <c r="C309" i="40" s="1"/>
  <c r="C265" i="38"/>
  <c r="C281" i="39" s="1"/>
  <c r="C307" i="40" s="1"/>
  <c r="C263" i="38"/>
  <c r="C279" i="39" s="1"/>
  <c r="C305" i="40" s="1"/>
  <c r="C261" i="38"/>
  <c r="C277" i="39" s="1"/>
  <c r="C303" i="40" s="1"/>
  <c r="C259" i="38"/>
  <c r="C275" i="39" s="1"/>
  <c r="C301" i="40" s="1"/>
  <c r="C257" i="38"/>
  <c r="C273" i="39" s="1"/>
  <c r="C299" i="40" s="1"/>
  <c r="C255" i="38"/>
  <c r="C271" i="39" s="1"/>
  <c r="C297" i="40" s="1"/>
  <c r="C253" i="38"/>
  <c r="C269" i="39" s="1"/>
  <c r="C295" i="40" s="1"/>
  <c r="C251" i="38"/>
  <c r="C267" i="39" s="1"/>
  <c r="C293" i="40" s="1"/>
  <c r="C249" i="38"/>
  <c r="C265" i="39" s="1"/>
  <c r="C291" i="40" s="1"/>
  <c r="C247" i="38"/>
  <c r="C263" i="39" s="1"/>
  <c r="C289" i="40" s="1"/>
  <c r="C245" i="38"/>
  <c r="C261" i="39" s="1"/>
  <c r="C287" i="40" s="1"/>
  <c r="C243" i="38"/>
  <c r="C259" i="39" s="1"/>
  <c r="C285" i="40" s="1"/>
  <c r="C241" i="38"/>
  <c r="C257" i="39" s="1"/>
  <c r="C283" i="40" s="1"/>
  <c r="C239" i="38"/>
  <c r="C255" i="39" s="1"/>
  <c r="C281" i="40" s="1"/>
  <c r="A260" i="14" l="1"/>
  <c r="A262" i="14"/>
  <c r="A263" i="14"/>
  <c r="A264" i="14"/>
  <c r="A265" i="14"/>
  <c r="A266" i="14"/>
  <c r="A267" i="14"/>
  <c r="A268" i="14"/>
  <c r="A269" i="14"/>
  <c r="A272" i="14"/>
  <c r="A241" i="15" s="1"/>
  <c r="A273" i="14"/>
  <c r="A242" i="15" s="1"/>
  <c r="A274" i="14"/>
  <c r="A243" i="15" s="1"/>
  <c r="A275" i="14"/>
  <c r="A244" i="15" s="1"/>
  <c r="A276" i="14"/>
  <c r="A245" i="15" s="1"/>
  <c r="A279" i="14"/>
  <c r="A248" i="15" s="1"/>
  <c r="C101" i="39" l="1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16" i="39"/>
  <c r="A175" i="15"/>
  <c r="A174" i="15"/>
  <c r="A173" i="15"/>
  <c r="A172" i="15"/>
  <c r="A171" i="15"/>
  <c r="A204" i="14"/>
  <c r="A203" i="14"/>
  <c r="A202" i="14"/>
  <c r="A201" i="14"/>
  <c r="A200" i="14"/>
  <c r="C15" i="37"/>
  <c r="E145" i="15"/>
  <c r="E146" i="15"/>
  <c r="E147" i="15"/>
  <c r="E148" i="15"/>
  <c r="E144" i="15"/>
  <c r="B145" i="15"/>
  <c r="B146" i="15"/>
  <c r="B147" i="15"/>
  <c r="B148" i="15"/>
  <c r="B144" i="15"/>
  <c r="A148" i="15"/>
  <c r="A147" i="15"/>
  <c r="A146" i="15"/>
  <c r="A145" i="15"/>
  <c r="A144" i="15"/>
  <c r="C154" i="15"/>
  <c r="D154" i="15"/>
  <c r="E154" i="15"/>
  <c r="B154" i="15"/>
  <c r="C180" i="14"/>
  <c r="D180" i="14"/>
  <c r="E180" i="14"/>
  <c r="B180" i="14"/>
  <c r="F154" i="15"/>
  <c r="F49" i="15"/>
  <c r="F163" i="15" s="1"/>
  <c r="F50" i="15"/>
  <c r="F164" i="15" s="1"/>
  <c r="F51" i="15"/>
  <c r="F48" i="15"/>
  <c r="F162" i="15" s="1"/>
  <c r="D49" i="15"/>
  <c r="D163" i="15" s="1"/>
  <c r="D50" i="15"/>
  <c r="D164" i="15" s="1"/>
  <c r="D51" i="15"/>
  <c r="D48" i="15"/>
  <c r="D162" i="15" s="1"/>
  <c r="A51" i="15"/>
  <c r="A50" i="15"/>
  <c r="A164" i="15" s="1"/>
  <c r="A49" i="15"/>
  <c r="A163" i="15" s="1"/>
  <c r="A48" i="15"/>
  <c r="A162" i="15" s="1"/>
  <c r="F55" i="14"/>
  <c r="F192" i="14" s="1"/>
  <c r="F56" i="14"/>
  <c r="F193" i="14" s="1"/>
  <c r="F57" i="14"/>
  <c r="F54" i="14"/>
  <c r="F191" i="14" s="1"/>
  <c r="D55" i="14"/>
  <c r="D192" i="14" s="1"/>
  <c r="D56" i="14"/>
  <c r="D193" i="14" s="1"/>
  <c r="D57" i="14"/>
  <c r="D54" i="14"/>
  <c r="D191" i="14" s="1"/>
  <c r="A57" i="14"/>
  <c r="A56" i="14"/>
  <c r="A193" i="14" s="1"/>
  <c r="A55" i="14"/>
  <c r="A192" i="14" s="1"/>
  <c r="A54" i="14"/>
  <c r="A191" i="14" s="1"/>
  <c r="F238" i="31"/>
  <c r="F239" i="31"/>
  <c r="G239" i="31" s="1"/>
  <c r="F237" i="31"/>
  <c r="D238" i="31"/>
  <c r="D239" i="31"/>
  <c r="D237" i="31"/>
  <c r="A239" i="31"/>
  <c r="A238" i="31"/>
  <c r="A237" i="31"/>
  <c r="D93" i="15"/>
  <c r="A93" i="15"/>
  <c r="D9" i="15"/>
  <c r="D9" i="14"/>
  <c r="F14" i="31"/>
  <c r="D98" i="38" l="1"/>
  <c r="D114" i="39" s="1"/>
  <c r="D140" i="40" s="1"/>
  <c r="C98" i="38"/>
  <c r="C114" i="39" s="1"/>
  <c r="C140" i="40" s="1"/>
  <c r="A229" i="15" l="1"/>
  <c r="A231" i="15"/>
  <c r="A232" i="15"/>
  <c r="A233" i="15"/>
  <c r="A234" i="15"/>
  <c r="A235" i="15"/>
  <c r="A236" i="15"/>
  <c r="A237" i="15"/>
  <c r="A238" i="15"/>
  <c r="A258" i="14"/>
  <c r="A227" i="15" s="1"/>
  <c r="F180" i="14" l="1"/>
  <c r="E172" i="15"/>
  <c r="E173" i="15"/>
  <c r="E174" i="15"/>
  <c r="E175" i="15"/>
  <c r="E171" i="15"/>
  <c r="E201" i="14"/>
  <c r="E202" i="14"/>
  <c r="E203" i="14"/>
  <c r="E204" i="14"/>
  <c r="E200" i="14"/>
  <c r="F155" i="15" l="1"/>
  <c r="E150" i="14" l="1"/>
  <c r="F150" i="14" s="1"/>
  <c r="E149" i="14"/>
  <c r="F149" i="14" s="1"/>
  <c r="E133" i="15"/>
  <c r="F133" i="15" s="1"/>
  <c r="E134" i="15"/>
  <c r="F134" i="15" s="1"/>
  <c r="E135" i="15"/>
  <c r="F135" i="15" s="1"/>
  <c r="F136" i="15" l="1"/>
  <c r="I23" i="37" s="1"/>
  <c r="D151" i="14"/>
  <c r="E148" i="14"/>
  <c r="F148" i="14" s="1"/>
  <c r="F151" i="14" s="1"/>
  <c r="D136" i="15"/>
  <c r="E136" i="15"/>
  <c r="E151" i="14" l="1"/>
  <c r="B43" i="15" l="1"/>
  <c r="F13" i="14" l="1"/>
  <c r="F32" i="14"/>
  <c r="F33" i="14"/>
  <c r="F157" i="14"/>
  <c r="F158" i="14"/>
  <c r="F159" i="14"/>
  <c r="F160" i="14"/>
  <c r="F161" i="14"/>
  <c r="F34" i="14" l="1"/>
  <c r="F162" i="14"/>
  <c r="B25" i="15" l="1"/>
  <c r="H25" i="15" s="1"/>
  <c r="B24" i="15"/>
  <c r="H24" i="15" s="1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59" i="14"/>
  <c r="G158" i="14"/>
  <c r="B161" i="14"/>
  <c r="B160" i="14"/>
  <c r="B159" i="14"/>
  <c r="B158" i="14"/>
  <c r="E162" i="14"/>
  <c r="D162" i="14"/>
  <c r="G161" i="14"/>
  <c r="G160" i="14"/>
  <c r="B33" i="14"/>
  <c r="G32" i="14"/>
  <c r="E32" i="14"/>
  <c r="B36" i="31"/>
  <c r="G34" i="15" l="1"/>
  <c r="D33" i="15"/>
  <c r="E33" i="15" s="1"/>
  <c r="E34" i="15" s="1"/>
  <c r="B40" i="15"/>
  <c r="D33" i="14"/>
  <c r="E33" i="14" s="1"/>
  <c r="E34" i="14" s="1"/>
  <c r="B40" i="14"/>
  <c r="F40" i="14" s="1"/>
  <c r="B34" i="15"/>
  <c r="H32" i="15"/>
  <c r="H33" i="15"/>
  <c r="F34" i="15"/>
  <c r="H158" i="14"/>
  <c r="H159" i="14"/>
  <c r="H160" i="14"/>
  <c r="H161" i="14"/>
  <c r="G157" i="14"/>
  <c r="G162" i="14" s="1"/>
  <c r="B34" i="14"/>
  <c r="H32" i="14"/>
  <c r="E34" i="31"/>
  <c r="D34" i="15" l="1"/>
  <c r="D34" i="14"/>
  <c r="B41" i="15"/>
  <c r="F40" i="15"/>
  <c r="B41" i="14"/>
  <c r="H157" i="14"/>
  <c r="G33" i="14"/>
  <c r="G34" i="14" s="1"/>
  <c r="E35" i="31"/>
  <c r="E36" i="31" s="1"/>
  <c r="F34" i="31"/>
  <c r="D36" i="31"/>
  <c r="H33" i="14" l="1"/>
  <c r="F35" i="31"/>
  <c r="F36" i="31" s="1"/>
  <c r="D1" i="40" l="1"/>
  <c r="D1" i="39"/>
  <c r="C138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2" i="39"/>
  <c r="C96" i="38" l="1"/>
  <c r="C89" i="38"/>
  <c r="C82" i="38" l="1"/>
  <c r="C81" i="38"/>
  <c r="C80" i="38"/>
  <c r="C79" i="38"/>
  <c r="C78" i="38"/>
  <c r="C77" i="38"/>
  <c r="C76" i="38"/>
  <c r="D25" i="14" l="1"/>
  <c r="E9" i="39" l="1"/>
  <c r="E25" i="14"/>
  <c r="B13" i="15"/>
  <c r="B18" i="37" l="1"/>
  <c r="B10" i="37"/>
  <c r="C8" i="37"/>
  <c r="B3" i="37"/>
  <c r="D25" i="15"/>
  <c r="E25" i="15" s="1"/>
  <c r="G25" i="15" l="1"/>
  <c r="I25" i="15" s="1"/>
  <c r="E9" i="40"/>
  <c r="D25" i="31"/>
  <c r="E25" i="31" s="1"/>
  <c r="A25" i="31"/>
  <c r="D13" i="31"/>
  <c r="D11" i="31"/>
  <c r="D24" i="15"/>
  <c r="E24" i="15" s="1"/>
  <c r="A24" i="15"/>
  <c r="D24" i="14"/>
  <c r="B13" i="14"/>
  <c r="E10" i="39" l="1"/>
  <c r="E24" i="14"/>
  <c r="G24" i="14" s="1"/>
  <c r="I24" i="14" s="1"/>
  <c r="G24" i="15"/>
  <c r="I24" i="15" s="1"/>
  <c r="I26" i="15" s="1"/>
  <c r="A23" i="37" s="1"/>
  <c r="E10" i="40"/>
  <c r="G25" i="31"/>
  <c r="I25" i="31" s="1"/>
  <c r="E10" i="38"/>
  <c r="B14" i="31" l="1"/>
  <c r="A12" i="31"/>
  <c r="F13" i="15"/>
  <c r="D12" i="15"/>
  <c r="D10" i="15"/>
  <c r="A10" i="15"/>
  <c r="A25" i="15" s="1"/>
  <c r="A2" i="31"/>
  <c r="A2" i="14"/>
  <c r="G25" i="14" l="1"/>
  <c r="I25" i="14" s="1"/>
  <c r="I26" i="14" s="1"/>
  <c r="A15" i="37" s="1"/>
  <c r="D26" i="31"/>
  <c r="E9" i="38" l="1"/>
  <c r="E26" i="31"/>
  <c r="D44" i="15" l="1"/>
  <c r="D49" i="31"/>
  <c r="G26" i="31"/>
  <c r="I26" i="31" s="1"/>
  <c r="I27" i="31" s="1"/>
  <c r="A8" i="37" s="1"/>
  <c r="A26" i="31"/>
  <c r="D51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F182" i="31" l="1"/>
  <c r="E55" i="31"/>
  <c r="G55" i="31" s="1"/>
  <c r="E54" i="31"/>
  <c r="E53" i="31"/>
  <c r="D190" i="31"/>
  <c r="E50" i="15"/>
  <c r="E48" i="15"/>
  <c r="E51" i="15"/>
  <c r="G51" i="15" s="1"/>
  <c r="E49" i="15"/>
  <c r="F131" i="14"/>
  <c r="E54" i="14"/>
  <c r="E12" i="39" s="1"/>
  <c r="J23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89" i="15"/>
  <c r="D27" i="31"/>
  <c r="I6" i="36"/>
  <c r="G6" i="36"/>
  <c r="H6" i="36" s="1"/>
  <c r="I10" i="36"/>
  <c r="G10" i="36"/>
  <c r="H10" i="36" s="1"/>
  <c r="G7" i="36"/>
  <c r="H7" i="36" s="1"/>
  <c r="I7" i="36"/>
  <c r="E86" i="38" l="1"/>
  <c r="B209" i="31"/>
  <c r="D188" i="31"/>
  <c r="E84" i="38" s="1"/>
  <c r="G216" i="31"/>
  <c r="G217" i="31" s="1"/>
  <c r="D191" i="31"/>
  <c r="B150" i="14"/>
  <c r="B149" i="14"/>
  <c r="E190" i="31"/>
  <c r="G190" i="31" s="1"/>
  <c r="I190" i="31" s="1"/>
  <c r="D189" i="31"/>
  <c r="F165" i="14"/>
  <c r="D140" i="14"/>
  <c r="E104" i="39" s="1"/>
  <c r="D139" i="14"/>
  <c r="E103" i="39" s="1"/>
  <c r="D138" i="14"/>
  <c r="D137" i="14"/>
  <c r="E188" i="31"/>
  <c r="D96" i="15"/>
  <c r="E89" i="38"/>
  <c r="F221" i="31"/>
  <c r="E57" i="14"/>
  <c r="E55" i="14"/>
  <c r="E13" i="39" s="1"/>
  <c r="E56" i="14"/>
  <c r="E14" i="39" s="1"/>
  <c r="G50" i="15"/>
  <c r="E14" i="40"/>
  <c r="G48" i="15"/>
  <c r="E12" i="40"/>
  <c r="G49" i="15"/>
  <c r="E13" i="40"/>
  <c r="G53" i="31"/>
  <c r="E12" i="38"/>
  <c r="E14" i="38"/>
  <c r="G54" i="31"/>
  <c r="E13" i="38"/>
  <c r="E95" i="15"/>
  <c r="I11" i="36"/>
  <c r="G8" i="36"/>
  <c r="H8" i="36" s="1"/>
  <c r="D12" i="36"/>
  <c r="D15" i="36" s="1"/>
  <c r="G9" i="36"/>
  <c r="H9" i="36" s="1"/>
  <c r="E93" i="15"/>
  <c r="F140" i="15"/>
  <c r="E94" i="15"/>
  <c r="B133" i="15" s="1"/>
  <c r="E96" i="15"/>
  <c r="F5" i="36"/>
  <c r="E12" i="36"/>
  <c r="B148" i="14" l="1"/>
  <c r="D174" i="14"/>
  <c r="E85" i="38"/>
  <c r="B208" i="31"/>
  <c r="E87" i="38"/>
  <c r="B210" i="31"/>
  <c r="E191" i="31"/>
  <c r="G191" i="31" s="1"/>
  <c r="I191" i="31" s="1"/>
  <c r="E138" i="14"/>
  <c r="G138" i="14" s="1"/>
  <c r="I138" i="14" s="1"/>
  <c r="E102" i="39"/>
  <c r="E137" i="14"/>
  <c r="G137" i="14" s="1"/>
  <c r="I137" i="14" s="1"/>
  <c r="E101" i="39"/>
  <c r="D148" i="15"/>
  <c r="F148" i="15" s="1"/>
  <c r="D146" i="15"/>
  <c r="F146" i="15" s="1"/>
  <c r="D147" i="15"/>
  <c r="F147" i="15" s="1"/>
  <c r="D234" i="31"/>
  <c r="D230" i="31" s="1"/>
  <c r="F230" i="31" s="1"/>
  <c r="D228" i="31"/>
  <c r="F228" i="31" s="1"/>
  <c r="D229" i="31"/>
  <c r="F229" i="31" s="1"/>
  <c r="D227" i="31"/>
  <c r="F227" i="31" s="1"/>
  <c r="E189" i="31"/>
  <c r="G189" i="31" s="1"/>
  <c r="I189" i="31" s="1"/>
  <c r="F174" i="14"/>
  <c r="D172" i="14"/>
  <c r="D173" i="14"/>
  <c r="F173" i="14" s="1"/>
  <c r="D171" i="14"/>
  <c r="F171" i="14" s="1"/>
  <c r="D169" i="14"/>
  <c r="F169" i="14" s="1"/>
  <c r="D170" i="14"/>
  <c r="F170" i="14" s="1"/>
  <c r="E140" i="14"/>
  <c r="D95" i="15"/>
  <c r="E106" i="39"/>
  <c r="E139" i="14"/>
  <c r="D94" i="15"/>
  <c r="G188" i="31"/>
  <c r="I188" i="31" s="1"/>
  <c r="E57" i="39"/>
  <c r="E130" i="40"/>
  <c r="B135" i="15"/>
  <c r="E129" i="40"/>
  <c r="B134" i="15"/>
  <c r="E127" i="40"/>
  <c r="E132" i="40" s="1"/>
  <c r="E128" i="40"/>
  <c r="G56" i="31"/>
  <c r="B8" i="37" s="1"/>
  <c r="D226" i="31"/>
  <c r="F226" i="31" s="1"/>
  <c r="D225" i="31"/>
  <c r="F225" i="31" s="1"/>
  <c r="D144" i="15"/>
  <c r="F144" i="15" s="1"/>
  <c r="D145" i="15"/>
  <c r="F145" i="15" s="1"/>
  <c r="G154" i="15"/>
  <c r="G155" i="15" s="1"/>
  <c r="G52" i="15"/>
  <c r="D187" i="14"/>
  <c r="D158" i="15"/>
  <c r="I5" i="36"/>
  <c r="F12" i="36"/>
  <c r="I12" i="36" s="1"/>
  <c r="G5" i="36"/>
  <c r="G12" i="36" s="1"/>
  <c r="D149" i="15" l="1"/>
  <c r="F149" i="15" s="1"/>
  <c r="D242" i="31"/>
  <c r="D250" i="31" s="1"/>
  <c r="G250" i="31" s="1"/>
  <c r="E237" i="31"/>
  <c r="E91" i="38" s="1"/>
  <c r="E40" i="38"/>
  <c r="E53" i="39"/>
  <c r="D249" i="31"/>
  <c r="G249" i="31" s="1"/>
  <c r="E52" i="39"/>
  <c r="E56" i="39"/>
  <c r="F231" i="31"/>
  <c r="I192" i="31"/>
  <c r="F172" i="14"/>
  <c r="E55" i="39"/>
  <c r="E164" i="15"/>
  <c r="E162" i="15"/>
  <c r="E163" i="15"/>
  <c r="E192" i="14"/>
  <c r="E109" i="39" s="1"/>
  <c r="E193" i="14"/>
  <c r="G193" i="14" s="1"/>
  <c r="E191" i="14"/>
  <c r="E108" i="39" s="1"/>
  <c r="G139" i="14"/>
  <c r="I139" i="14" s="1"/>
  <c r="G140" i="14"/>
  <c r="I140" i="14" s="1"/>
  <c r="E83" i="40"/>
  <c r="E38" i="38"/>
  <c r="E82" i="40"/>
  <c r="E37" i="38"/>
  <c r="E36" i="38"/>
  <c r="E39" i="38"/>
  <c r="E35" i="38"/>
  <c r="E79" i="40"/>
  <c r="E134" i="40"/>
  <c r="E138" i="40" s="1"/>
  <c r="E80" i="40"/>
  <c r="E81" i="40"/>
  <c r="G180" i="14"/>
  <c r="G181" i="14" s="1"/>
  <c r="E78" i="40"/>
  <c r="G238" i="31"/>
  <c r="E92" i="38"/>
  <c r="E93" i="38"/>
  <c r="D196" i="14"/>
  <c r="D167" i="15"/>
  <c r="H5" i="36"/>
  <c r="H12" i="36" s="1"/>
  <c r="K49" i="31" l="1"/>
  <c r="K52" i="31" s="1"/>
  <c r="I8" i="37"/>
  <c r="N7" i="37" s="1"/>
  <c r="D172" i="15"/>
  <c r="D171" i="15"/>
  <c r="D201" i="14"/>
  <c r="D200" i="14"/>
  <c r="D247" i="31"/>
  <c r="E79" i="38"/>
  <c r="G237" i="31"/>
  <c r="D253" i="31"/>
  <c r="D262" i="31" s="1"/>
  <c r="D248" i="31"/>
  <c r="G248" i="31" s="1"/>
  <c r="D246" i="31"/>
  <c r="D203" i="14"/>
  <c r="D204" i="14"/>
  <c r="G204" i="14" s="1"/>
  <c r="D202" i="14"/>
  <c r="D174" i="15"/>
  <c r="D175" i="15"/>
  <c r="G175" i="15" s="1"/>
  <c r="D173" i="15"/>
  <c r="E110" i="39"/>
  <c r="I141" i="14"/>
  <c r="D8" i="37"/>
  <c r="F150" i="15"/>
  <c r="G162" i="15"/>
  <c r="G247" i="31"/>
  <c r="E77" i="38"/>
  <c r="E81" i="38"/>
  <c r="E82" i="38"/>
  <c r="E80" i="38"/>
  <c r="D207" i="14"/>
  <c r="D215" i="14" s="1"/>
  <c r="N23" i="37"/>
  <c r="J25" i="15"/>
  <c r="G163" i="15"/>
  <c r="E135" i="40"/>
  <c r="G164" i="15"/>
  <c r="E136" i="40"/>
  <c r="D178" i="15"/>
  <c r="E119" i="40"/>
  <c r="I15" i="37" l="1"/>
  <c r="J26" i="14"/>
  <c r="J51" i="14" s="1"/>
  <c r="E78" i="38"/>
  <c r="D258" i="31"/>
  <c r="E96" i="38" s="1"/>
  <c r="E76" i="38"/>
  <c r="G246" i="31"/>
  <c r="G251" i="31" s="1"/>
  <c r="G8" i="37" s="1"/>
  <c r="D273" i="31"/>
  <c r="F273" i="31" s="1"/>
  <c r="D271" i="31"/>
  <c r="F271" i="31" s="1"/>
  <c r="D266" i="31"/>
  <c r="D272" i="31"/>
  <c r="E48" i="38" s="1"/>
  <c r="D267" i="31"/>
  <c r="F267" i="31" s="1"/>
  <c r="E63" i="38"/>
  <c r="E61" i="38"/>
  <c r="E59" i="38"/>
  <c r="E57" i="38"/>
  <c r="E55" i="38"/>
  <c r="E53" i="38"/>
  <c r="E51" i="38"/>
  <c r="E49" i="38"/>
  <c r="E62" i="38"/>
  <c r="E60" i="38"/>
  <c r="E58" i="38"/>
  <c r="E56" i="38"/>
  <c r="E54" i="38"/>
  <c r="E52" i="38"/>
  <c r="E50" i="38"/>
  <c r="E66" i="39"/>
  <c r="E69" i="39"/>
  <c r="F274" i="31"/>
  <c r="F276" i="31"/>
  <c r="F270" i="31"/>
  <c r="F269" i="31"/>
  <c r="F278" i="31"/>
  <c r="F268" i="31"/>
  <c r="F277" i="31"/>
  <c r="F275" i="31"/>
  <c r="E68" i="39"/>
  <c r="E67" i="39"/>
  <c r="A301" i="31"/>
  <c r="E61" i="39"/>
  <c r="G174" i="15"/>
  <c r="E122" i="40"/>
  <c r="G172" i="15"/>
  <c r="E120" i="40"/>
  <c r="G173" i="15"/>
  <c r="E121" i="40"/>
  <c r="G203" i="14"/>
  <c r="E96" i="39"/>
  <c r="G200" i="14"/>
  <c r="E93" i="39"/>
  <c r="E97" i="39"/>
  <c r="G201" i="14"/>
  <c r="E94" i="39"/>
  <c r="E98" i="39"/>
  <c r="G202" i="14"/>
  <c r="E95" i="39"/>
  <c r="E99" i="39"/>
  <c r="A254" i="14"/>
  <c r="G165" i="15"/>
  <c r="B23" i="37" s="1"/>
  <c r="G171" i="15"/>
  <c r="D186" i="15"/>
  <c r="D183" i="15"/>
  <c r="G183" i="15" s="1"/>
  <c r="G258" i="31" l="1"/>
  <c r="F272" i="31"/>
  <c r="D306" i="31"/>
  <c r="F306" i="31" s="1"/>
  <c r="D308" i="31"/>
  <c r="F308" i="31" s="1"/>
  <c r="D310" i="31"/>
  <c r="F310" i="31" s="1"/>
  <c r="D312" i="31"/>
  <c r="F312" i="31" s="1"/>
  <c r="D314" i="31"/>
  <c r="F314" i="31" s="1"/>
  <c r="D305" i="31"/>
  <c r="D307" i="31"/>
  <c r="F307" i="31" s="1"/>
  <c r="D309" i="31"/>
  <c r="F309" i="31" s="1"/>
  <c r="D311" i="31"/>
  <c r="F311" i="31" s="1"/>
  <c r="D313" i="31"/>
  <c r="F313" i="31" s="1"/>
  <c r="D344" i="31"/>
  <c r="F344" i="31" s="1"/>
  <c r="D342" i="31"/>
  <c r="F342" i="31" s="1"/>
  <c r="D340" i="31"/>
  <c r="F340" i="31" s="1"/>
  <c r="D338" i="31"/>
  <c r="F338" i="31" s="1"/>
  <c r="D336" i="31"/>
  <c r="F336" i="31" s="1"/>
  <c r="D334" i="31"/>
  <c r="F334" i="31" s="1"/>
  <c r="D332" i="31"/>
  <c r="F332" i="31" s="1"/>
  <c r="D330" i="31"/>
  <c r="F330" i="31" s="1"/>
  <c r="D328" i="31"/>
  <c r="F328" i="31" s="1"/>
  <c r="D326" i="31"/>
  <c r="F326" i="31" s="1"/>
  <c r="D324" i="31"/>
  <c r="F324" i="31" s="1"/>
  <c r="D317" i="31"/>
  <c r="F317" i="31" s="1"/>
  <c r="D315" i="31"/>
  <c r="F315" i="31" s="1"/>
  <c r="D343" i="31"/>
  <c r="F343" i="31" s="1"/>
  <c r="D341" i="31"/>
  <c r="F341" i="31" s="1"/>
  <c r="D339" i="31"/>
  <c r="F339" i="31" s="1"/>
  <c r="D337" i="31"/>
  <c r="F337" i="31" s="1"/>
  <c r="D335" i="31"/>
  <c r="F335" i="31" s="1"/>
  <c r="D333" i="31"/>
  <c r="F333" i="31" s="1"/>
  <c r="D331" i="31"/>
  <c r="F331" i="31" s="1"/>
  <c r="D329" i="31"/>
  <c r="F329" i="31" s="1"/>
  <c r="D327" i="31"/>
  <c r="F327" i="31" s="1"/>
  <c r="D325" i="31"/>
  <c r="F325" i="31" s="1"/>
  <c r="D320" i="31"/>
  <c r="F320" i="31" s="1"/>
  <c r="D316" i="31"/>
  <c r="F316" i="31" s="1"/>
  <c r="F190" i="15"/>
  <c r="E118" i="39"/>
  <c r="E137" i="39"/>
  <c r="E139" i="39"/>
  <c r="E141" i="39"/>
  <c r="E143" i="39"/>
  <c r="E145" i="39"/>
  <c r="E147" i="39"/>
  <c r="E149" i="39"/>
  <c r="E151" i="39"/>
  <c r="E153" i="39"/>
  <c r="E155" i="39"/>
  <c r="E157" i="39"/>
  <c r="E159" i="39"/>
  <c r="E161" i="39"/>
  <c r="E163" i="39"/>
  <c r="E165" i="39"/>
  <c r="E167" i="39"/>
  <c r="E169" i="39"/>
  <c r="E171" i="39"/>
  <c r="E173" i="39"/>
  <c r="E175" i="39"/>
  <c r="E177" i="39"/>
  <c r="E179" i="39"/>
  <c r="E181" i="39"/>
  <c r="E183" i="39"/>
  <c r="E185" i="39"/>
  <c r="E187" i="39"/>
  <c r="E189" i="39"/>
  <c r="E191" i="39"/>
  <c r="E193" i="39"/>
  <c r="E195" i="39"/>
  <c r="E197" i="39"/>
  <c r="E199" i="39"/>
  <c r="E201" i="39"/>
  <c r="E203" i="39"/>
  <c r="E205" i="39"/>
  <c r="E207" i="39"/>
  <c r="E209" i="39"/>
  <c r="E211" i="39"/>
  <c r="E213" i="39"/>
  <c r="E215" i="39"/>
  <c r="E217" i="39"/>
  <c r="E219" i="39"/>
  <c r="E221" i="39"/>
  <c r="E223" i="39"/>
  <c r="E225" i="39"/>
  <c r="E227" i="39"/>
  <c r="E229" i="39"/>
  <c r="E231" i="39"/>
  <c r="E233" i="39"/>
  <c r="E235" i="39"/>
  <c r="E237" i="39"/>
  <c r="E239" i="39"/>
  <c r="E241" i="39"/>
  <c r="E243" i="39"/>
  <c r="E245" i="39"/>
  <c r="E247" i="39"/>
  <c r="E249" i="39"/>
  <c r="E251" i="39"/>
  <c r="E253" i="39"/>
  <c r="E255" i="39"/>
  <c r="E257" i="39"/>
  <c r="E259" i="39"/>
  <c r="E261" i="39"/>
  <c r="E263" i="39"/>
  <c r="E265" i="39"/>
  <c r="E267" i="39"/>
  <c r="E269" i="39"/>
  <c r="E271" i="39"/>
  <c r="E273" i="39"/>
  <c r="E275" i="39"/>
  <c r="E277" i="39"/>
  <c r="E279" i="39"/>
  <c r="E136" i="39"/>
  <c r="E138" i="39"/>
  <c r="E140" i="39"/>
  <c r="E142" i="39"/>
  <c r="E144" i="39"/>
  <c r="E146" i="39"/>
  <c r="E148" i="39"/>
  <c r="E150" i="39"/>
  <c r="E152" i="39"/>
  <c r="E154" i="39"/>
  <c r="E156" i="39"/>
  <c r="E158" i="39"/>
  <c r="E160" i="39"/>
  <c r="E162" i="39"/>
  <c r="E164" i="39"/>
  <c r="E166" i="39"/>
  <c r="E168" i="39"/>
  <c r="E170" i="39"/>
  <c r="E172" i="39"/>
  <c r="E174" i="39"/>
  <c r="E176" i="39"/>
  <c r="E178" i="39"/>
  <c r="E180" i="39"/>
  <c r="E182" i="39"/>
  <c r="E184" i="39"/>
  <c r="E186" i="39"/>
  <c r="E188" i="39"/>
  <c r="E190" i="39"/>
  <c r="E192" i="39"/>
  <c r="E194" i="39"/>
  <c r="E196" i="39"/>
  <c r="E198" i="39"/>
  <c r="E200" i="39"/>
  <c r="E202" i="39"/>
  <c r="E204" i="39"/>
  <c r="E206" i="39"/>
  <c r="E208" i="39"/>
  <c r="E210" i="39"/>
  <c r="E212" i="39"/>
  <c r="E214" i="39"/>
  <c r="E216" i="39"/>
  <c r="E218" i="39"/>
  <c r="E220" i="39"/>
  <c r="E222" i="39"/>
  <c r="E224" i="39"/>
  <c r="E226" i="39"/>
  <c r="E228" i="39"/>
  <c r="E230" i="39"/>
  <c r="E232" i="39"/>
  <c r="E234" i="39"/>
  <c r="E236" i="39"/>
  <c r="E238" i="39"/>
  <c r="E240" i="39"/>
  <c r="E242" i="39"/>
  <c r="E244" i="39"/>
  <c r="E246" i="39"/>
  <c r="E248" i="39"/>
  <c r="E250" i="39"/>
  <c r="E252" i="39"/>
  <c r="E254" i="39"/>
  <c r="E256" i="39"/>
  <c r="E258" i="39"/>
  <c r="E260" i="39"/>
  <c r="E262" i="39"/>
  <c r="E264" i="39"/>
  <c r="E266" i="39"/>
  <c r="E268" i="39"/>
  <c r="E270" i="39"/>
  <c r="E272" i="39"/>
  <c r="E274" i="39"/>
  <c r="E276" i="39"/>
  <c r="E278" i="39"/>
  <c r="E281" i="39"/>
  <c r="E283" i="39"/>
  <c r="E285" i="39"/>
  <c r="E287" i="39"/>
  <c r="E289" i="39"/>
  <c r="E291" i="39"/>
  <c r="E293" i="39"/>
  <c r="E295" i="39"/>
  <c r="E297" i="39"/>
  <c r="E299" i="39"/>
  <c r="E301" i="39"/>
  <c r="E303" i="39"/>
  <c r="E305" i="39"/>
  <c r="E307" i="39"/>
  <c r="E309" i="39"/>
  <c r="E311" i="39"/>
  <c r="E313" i="39"/>
  <c r="E315" i="39"/>
  <c r="E317" i="39"/>
  <c r="E319" i="39"/>
  <c r="E321" i="39"/>
  <c r="E323" i="39"/>
  <c r="E325" i="39"/>
  <c r="E327" i="39"/>
  <c r="E329" i="39"/>
  <c r="E280" i="39"/>
  <c r="E282" i="39"/>
  <c r="E284" i="39"/>
  <c r="E286" i="39"/>
  <c r="E288" i="39"/>
  <c r="E290" i="39"/>
  <c r="E292" i="39"/>
  <c r="E294" i="39"/>
  <c r="E296" i="39"/>
  <c r="E298" i="39"/>
  <c r="E300" i="39"/>
  <c r="E302" i="39"/>
  <c r="E304" i="39"/>
  <c r="E306" i="39"/>
  <c r="E308" i="39"/>
  <c r="E310" i="39"/>
  <c r="E312" i="39"/>
  <c r="E314" i="39"/>
  <c r="E316" i="39"/>
  <c r="E318" i="39"/>
  <c r="E320" i="39"/>
  <c r="E322" i="39"/>
  <c r="E324" i="39"/>
  <c r="E326" i="39"/>
  <c r="E328" i="39"/>
  <c r="E67" i="38"/>
  <c r="F291" i="31"/>
  <c r="F283" i="31"/>
  <c r="E69" i="38"/>
  <c r="F293" i="31"/>
  <c r="F285" i="31"/>
  <c r="F296" i="31"/>
  <c r="E72" i="38"/>
  <c r="F292" i="31"/>
  <c r="E68" i="38"/>
  <c r="F288" i="31"/>
  <c r="E64" i="38"/>
  <c r="F284" i="31"/>
  <c r="F280" i="31"/>
  <c r="E71" i="38"/>
  <c r="F295" i="31"/>
  <c r="F287" i="31"/>
  <c r="F279" i="31"/>
  <c r="E73" i="38"/>
  <c r="F297" i="31"/>
  <c r="E65" i="38"/>
  <c r="F289" i="31"/>
  <c r="F281" i="31"/>
  <c r="F298" i="31"/>
  <c r="E74" i="38"/>
  <c r="F294" i="31"/>
  <c r="E70" i="38"/>
  <c r="F290" i="31"/>
  <c r="E66" i="38"/>
  <c r="F286" i="31"/>
  <c r="F282" i="31"/>
  <c r="E64" i="39"/>
  <c r="E72" i="39"/>
  <c r="D248" i="14"/>
  <c r="D250" i="14"/>
  <c r="E70" i="39"/>
  <c r="E71" i="39"/>
  <c r="D247" i="14"/>
  <c r="D249" i="14"/>
  <c r="D251" i="14"/>
  <c r="E89" i="40"/>
  <c r="E96" i="40"/>
  <c r="E98" i="40"/>
  <c r="E97" i="40"/>
  <c r="E92" i="40"/>
  <c r="E90" i="40"/>
  <c r="E88" i="40"/>
  <c r="E86" i="40"/>
  <c r="E91" i="40"/>
  <c r="E87" i="40"/>
  <c r="G259" i="31"/>
  <c r="H8" i="37" s="1"/>
  <c r="G184" i="15"/>
  <c r="H23" i="37" s="1"/>
  <c r="F220" i="14"/>
  <c r="E60" i="39"/>
  <c r="F225" i="14"/>
  <c r="E65" i="39"/>
  <c r="E135" i="39"/>
  <c r="E124" i="39"/>
  <c r="E130" i="39"/>
  <c r="E119" i="39"/>
  <c r="F222" i="14"/>
  <c r="E62" i="39"/>
  <c r="F219" i="14"/>
  <c r="E59" i="39"/>
  <c r="F223" i="14"/>
  <c r="E63" i="39"/>
  <c r="F226" i="14"/>
  <c r="E43" i="38"/>
  <c r="E42" i="38"/>
  <c r="F266" i="31"/>
  <c r="E47" i="38"/>
  <c r="E46" i="38"/>
  <c r="E44" i="38"/>
  <c r="E121" i="38"/>
  <c r="E123" i="38"/>
  <c r="E125" i="38"/>
  <c r="E127" i="38"/>
  <c r="E129" i="38"/>
  <c r="E131" i="38"/>
  <c r="E133" i="38"/>
  <c r="E135" i="38"/>
  <c r="E137" i="38"/>
  <c r="E139" i="38"/>
  <c r="E141" i="38"/>
  <c r="E143" i="38"/>
  <c r="E145" i="38"/>
  <c r="E147" i="38"/>
  <c r="E149" i="38"/>
  <c r="E151" i="38"/>
  <c r="E153" i="38"/>
  <c r="E155" i="38"/>
  <c r="E157" i="38"/>
  <c r="E159" i="38"/>
  <c r="E161" i="38"/>
  <c r="E163" i="38"/>
  <c r="E165" i="38"/>
  <c r="E167" i="38"/>
  <c r="E169" i="38"/>
  <c r="E171" i="38"/>
  <c r="E173" i="38"/>
  <c r="E175" i="38"/>
  <c r="E177" i="38"/>
  <c r="E179" i="38"/>
  <c r="E181" i="38"/>
  <c r="E183" i="38"/>
  <c r="E185" i="38"/>
  <c r="E187" i="38"/>
  <c r="E189" i="38"/>
  <c r="E191" i="38"/>
  <c r="E193" i="38"/>
  <c r="E195" i="38"/>
  <c r="E197" i="38"/>
  <c r="E199" i="38"/>
  <c r="E201" i="38"/>
  <c r="E203" i="38"/>
  <c r="E205" i="38"/>
  <c r="E207" i="38"/>
  <c r="E209" i="38"/>
  <c r="E211" i="38"/>
  <c r="E213" i="38"/>
  <c r="E215" i="38"/>
  <c r="E217" i="38"/>
  <c r="E219" i="38"/>
  <c r="E221" i="38"/>
  <c r="E223" i="38"/>
  <c r="E225" i="38"/>
  <c r="E227" i="38"/>
  <c r="E229" i="38"/>
  <c r="E231" i="38"/>
  <c r="E233" i="38"/>
  <c r="E235" i="38"/>
  <c r="E237" i="38"/>
  <c r="E239" i="38"/>
  <c r="E241" i="38"/>
  <c r="E243" i="38"/>
  <c r="E122" i="38"/>
  <c r="E138" i="38"/>
  <c r="E142" i="38"/>
  <c r="E146" i="38"/>
  <c r="E150" i="38"/>
  <c r="E154" i="38"/>
  <c r="E158" i="38"/>
  <c r="E162" i="38"/>
  <c r="E166" i="38"/>
  <c r="E170" i="38"/>
  <c r="E174" i="38"/>
  <c r="E178" i="38"/>
  <c r="E182" i="38"/>
  <c r="E186" i="38"/>
  <c r="E190" i="38"/>
  <c r="E194" i="38"/>
  <c r="E198" i="38"/>
  <c r="E202" i="38"/>
  <c r="E206" i="38"/>
  <c r="E210" i="38"/>
  <c r="E214" i="38"/>
  <c r="E218" i="38"/>
  <c r="E222" i="38"/>
  <c r="E226" i="38"/>
  <c r="E230" i="38"/>
  <c r="E234" i="38"/>
  <c r="E238" i="38"/>
  <c r="E242" i="38"/>
  <c r="E140" i="38"/>
  <c r="E144" i="38"/>
  <c r="E148" i="38"/>
  <c r="E152" i="38"/>
  <c r="E156" i="38"/>
  <c r="E160" i="38"/>
  <c r="E164" i="38"/>
  <c r="E168" i="38"/>
  <c r="E172" i="38"/>
  <c r="E176" i="38"/>
  <c r="E180" i="38"/>
  <c r="E184" i="38"/>
  <c r="E188" i="38"/>
  <c r="E192" i="38"/>
  <c r="E196" i="38"/>
  <c r="E200" i="38"/>
  <c r="E204" i="38"/>
  <c r="E208" i="38"/>
  <c r="E212" i="38"/>
  <c r="E216" i="38"/>
  <c r="E220" i="38"/>
  <c r="E224" i="38"/>
  <c r="E228" i="38"/>
  <c r="E232" i="38"/>
  <c r="E236" i="38"/>
  <c r="E240" i="38"/>
  <c r="E244" i="38"/>
  <c r="E114" i="38"/>
  <c r="F276" i="14"/>
  <c r="F275" i="14"/>
  <c r="F273" i="14"/>
  <c r="F269" i="14"/>
  <c r="F221" i="14"/>
  <c r="F224" i="14"/>
  <c r="G205" i="14"/>
  <c r="E123" i="40"/>
  <c r="E125" i="40"/>
  <c r="E124" i="40"/>
  <c r="A223" i="15"/>
  <c r="E120" i="38" l="1"/>
  <c r="E130" i="38"/>
  <c r="E104" i="38"/>
  <c r="E100" i="38"/>
  <c r="E134" i="38"/>
  <c r="E126" i="38"/>
  <c r="E113" i="38"/>
  <c r="E128" i="38"/>
  <c r="E108" i="38"/>
  <c r="E119" i="38"/>
  <c r="E132" i="38"/>
  <c r="E124" i="38"/>
  <c r="E102" i="38"/>
  <c r="F299" i="31"/>
  <c r="E8" i="37" s="1"/>
  <c r="F262" i="14"/>
  <c r="E99" i="38"/>
  <c r="E333" i="38"/>
  <c r="E329" i="38"/>
  <c r="E332" i="38"/>
  <c r="E328" i="38"/>
  <c r="E334" i="38"/>
  <c r="E101" i="38"/>
  <c r="E325" i="38"/>
  <c r="E331" i="38"/>
  <c r="E327" i="38"/>
  <c r="E330" i="38"/>
  <c r="E326" i="38"/>
  <c r="E335" i="38"/>
  <c r="E336" i="38"/>
  <c r="E343" i="39"/>
  <c r="F259" i="14"/>
  <c r="E115" i="39"/>
  <c r="F270" i="14"/>
  <c r="E126" i="39"/>
  <c r="E342" i="39"/>
  <c r="E350" i="39"/>
  <c r="E346" i="39"/>
  <c r="E349" i="39"/>
  <c r="F271" i="14"/>
  <c r="E127" i="39"/>
  <c r="E345" i="39"/>
  <c r="E341" i="39"/>
  <c r="F261" i="14"/>
  <c r="E117" i="39"/>
  <c r="E344" i="39"/>
  <c r="E352" i="39"/>
  <c r="E348" i="39"/>
  <c r="E351" i="39"/>
  <c r="E347" i="39"/>
  <c r="E144" i="40"/>
  <c r="E116" i="40"/>
  <c r="E112" i="40"/>
  <c r="E108" i="40"/>
  <c r="E104" i="40"/>
  <c r="F205" i="15"/>
  <c r="E100" i="40"/>
  <c r="E115" i="40"/>
  <c r="E111" i="40"/>
  <c r="E107" i="40"/>
  <c r="F208" i="15"/>
  <c r="E103" i="40"/>
  <c r="F204" i="15"/>
  <c r="E99" i="40"/>
  <c r="E162" i="40"/>
  <c r="E164" i="40"/>
  <c r="E166" i="40"/>
  <c r="E168" i="40"/>
  <c r="E170" i="40"/>
  <c r="E172" i="40"/>
  <c r="E174" i="40"/>
  <c r="E176" i="40"/>
  <c r="E178" i="40"/>
  <c r="E180" i="40"/>
  <c r="E182" i="40"/>
  <c r="E184" i="40"/>
  <c r="E186" i="40"/>
  <c r="E188" i="40"/>
  <c r="E190" i="40"/>
  <c r="E192" i="40"/>
  <c r="E194" i="40"/>
  <c r="E196" i="40"/>
  <c r="E198" i="40"/>
  <c r="E200" i="40"/>
  <c r="E202" i="40"/>
  <c r="E204" i="40"/>
  <c r="E206" i="40"/>
  <c r="E208" i="40"/>
  <c r="E210" i="40"/>
  <c r="E212" i="40"/>
  <c r="E214" i="40"/>
  <c r="E216" i="40"/>
  <c r="E218" i="40"/>
  <c r="E220" i="40"/>
  <c r="E222" i="40"/>
  <c r="E224" i="40"/>
  <c r="E226" i="40"/>
  <c r="E228" i="40"/>
  <c r="E230" i="40"/>
  <c r="E232" i="40"/>
  <c r="E234" i="40"/>
  <c r="E236" i="40"/>
  <c r="E238" i="40"/>
  <c r="E240" i="40"/>
  <c r="E242" i="40"/>
  <c r="E244" i="40"/>
  <c r="E246" i="40"/>
  <c r="E248" i="40"/>
  <c r="E250" i="40"/>
  <c r="E252" i="40"/>
  <c r="E254" i="40"/>
  <c r="E256" i="40"/>
  <c r="E258" i="40"/>
  <c r="E260" i="40"/>
  <c r="E262" i="40"/>
  <c r="E264" i="40"/>
  <c r="E266" i="40"/>
  <c r="E268" i="40"/>
  <c r="E270" i="40"/>
  <c r="E272" i="40"/>
  <c r="E274" i="40"/>
  <c r="E276" i="40"/>
  <c r="E278" i="40"/>
  <c r="E280" i="40"/>
  <c r="E282" i="40"/>
  <c r="E284" i="40"/>
  <c r="E286" i="40"/>
  <c r="E288" i="40"/>
  <c r="E290" i="40"/>
  <c r="E292" i="40"/>
  <c r="E294" i="40"/>
  <c r="E296" i="40"/>
  <c r="E298" i="40"/>
  <c r="E300" i="40"/>
  <c r="E302" i="40"/>
  <c r="E304" i="40"/>
  <c r="E306" i="40"/>
  <c r="E308" i="40"/>
  <c r="E310" i="40"/>
  <c r="E163" i="40"/>
  <c r="E165" i="40"/>
  <c r="E167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E195" i="40"/>
  <c r="E197" i="40"/>
  <c r="E199" i="40"/>
  <c r="E201" i="40"/>
  <c r="E203" i="40"/>
  <c r="E205" i="40"/>
  <c r="E207" i="40"/>
  <c r="E209" i="40"/>
  <c r="E211" i="40"/>
  <c r="E213" i="40"/>
  <c r="E215" i="40"/>
  <c r="E217" i="40"/>
  <c r="E219" i="40"/>
  <c r="E221" i="40"/>
  <c r="E223" i="40"/>
  <c r="E225" i="40"/>
  <c r="E227" i="40"/>
  <c r="E229" i="40"/>
  <c r="E231" i="40"/>
  <c r="E233" i="40"/>
  <c r="E235" i="40"/>
  <c r="E237" i="40"/>
  <c r="E239" i="40"/>
  <c r="E241" i="40"/>
  <c r="E243" i="40"/>
  <c r="E245" i="40"/>
  <c r="E247" i="40"/>
  <c r="E249" i="40"/>
  <c r="E251" i="40"/>
  <c r="E253" i="40"/>
  <c r="E255" i="40"/>
  <c r="E257" i="40"/>
  <c r="E259" i="40"/>
  <c r="E261" i="40"/>
  <c r="E263" i="40"/>
  <c r="E265" i="40"/>
  <c r="E267" i="40"/>
  <c r="E269" i="40"/>
  <c r="E271" i="40"/>
  <c r="E273" i="40"/>
  <c r="E275" i="40"/>
  <c r="E277" i="40"/>
  <c r="E279" i="40"/>
  <c r="E281" i="40"/>
  <c r="E283" i="40"/>
  <c r="E285" i="40"/>
  <c r="E287" i="40"/>
  <c r="E289" i="40"/>
  <c r="E291" i="40"/>
  <c r="E293" i="40"/>
  <c r="E295" i="40"/>
  <c r="E297" i="40"/>
  <c r="E299" i="40"/>
  <c r="E301" i="40"/>
  <c r="E303" i="40"/>
  <c r="E305" i="40"/>
  <c r="E307" i="40"/>
  <c r="E309" i="40"/>
  <c r="E311" i="40"/>
  <c r="E312" i="40"/>
  <c r="E314" i="40"/>
  <c r="E316" i="40"/>
  <c r="E318" i="40"/>
  <c r="E320" i="40"/>
  <c r="E322" i="40"/>
  <c r="E324" i="40"/>
  <c r="E326" i="40"/>
  <c r="E328" i="40"/>
  <c r="E330" i="40"/>
  <c r="E332" i="40"/>
  <c r="E334" i="40"/>
  <c r="E336" i="40"/>
  <c r="E338" i="40"/>
  <c r="E340" i="40"/>
  <c r="E342" i="40"/>
  <c r="E344" i="40"/>
  <c r="E346" i="40"/>
  <c r="E348" i="40"/>
  <c r="E350" i="40"/>
  <c r="E360" i="40"/>
  <c r="E362" i="40"/>
  <c r="E364" i="40"/>
  <c r="E366" i="40"/>
  <c r="E313" i="40"/>
  <c r="E315" i="40"/>
  <c r="E317" i="40"/>
  <c r="E319" i="40"/>
  <c r="E321" i="40"/>
  <c r="E323" i="40"/>
  <c r="E325" i="40"/>
  <c r="E327" i="40"/>
  <c r="E329" i="40"/>
  <c r="E331" i="40"/>
  <c r="E333" i="40"/>
  <c r="E335" i="40"/>
  <c r="E337" i="40"/>
  <c r="E339" i="40"/>
  <c r="E341" i="40"/>
  <c r="E343" i="40"/>
  <c r="E345" i="40"/>
  <c r="E347" i="40"/>
  <c r="E349" i="40"/>
  <c r="E359" i="40"/>
  <c r="E361" i="40"/>
  <c r="E363" i="40"/>
  <c r="E365" i="40"/>
  <c r="E114" i="40"/>
  <c r="E110" i="40"/>
  <c r="E106" i="40"/>
  <c r="F207" i="15"/>
  <c r="E102" i="40"/>
  <c r="E117" i="40"/>
  <c r="E113" i="40"/>
  <c r="E109" i="40"/>
  <c r="E105" i="40"/>
  <c r="F206" i="15"/>
  <c r="E101" i="40"/>
  <c r="F251" i="14"/>
  <c r="E91" i="39"/>
  <c r="F247" i="14"/>
  <c r="E87" i="39"/>
  <c r="F243" i="14"/>
  <c r="E83" i="39"/>
  <c r="F239" i="14"/>
  <c r="E79" i="39"/>
  <c r="F235" i="14"/>
  <c r="E75" i="39"/>
  <c r="F250" i="14"/>
  <c r="E90" i="39"/>
  <c r="F246" i="14"/>
  <c r="E86" i="39"/>
  <c r="F242" i="14"/>
  <c r="E82" i="39"/>
  <c r="F238" i="14"/>
  <c r="E78" i="39"/>
  <c r="F234" i="14"/>
  <c r="E74" i="39"/>
  <c r="E338" i="39"/>
  <c r="E334" i="39"/>
  <c r="E330" i="39"/>
  <c r="E339" i="39"/>
  <c r="E335" i="39"/>
  <c r="E331" i="39"/>
  <c r="F249" i="14"/>
  <c r="E89" i="39"/>
  <c r="F245" i="14"/>
  <c r="E85" i="39"/>
  <c r="F241" i="14"/>
  <c r="E81" i="39"/>
  <c r="F237" i="14"/>
  <c r="E77" i="39"/>
  <c r="F233" i="14"/>
  <c r="E73" i="39"/>
  <c r="F248" i="14"/>
  <c r="E88" i="39"/>
  <c r="F244" i="14"/>
  <c r="E84" i="39"/>
  <c r="F240" i="14"/>
  <c r="E80" i="39"/>
  <c r="F236" i="14"/>
  <c r="E76" i="39"/>
  <c r="E340" i="39"/>
  <c r="E336" i="39"/>
  <c r="E332" i="39"/>
  <c r="E337" i="39"/>
  <c r="E333" i="39"/>
  <c r="E316" i="38"/>
  <c r="E312" i="38"/>
  <c r="E308" i="38"/>
  <c r="E304" i="38"/>
  <c r="E300" i="38"/>
  <c r="E313" i="38"/>
  <c r="E309" i="38"/>
  <c r="E305" i="38"/>
  <c r="E301" i="38"/>
  <c r="E320" i="38"/>
  <c r="E318" i="38"/>
  <c r="E321" i="38"/>
  <c r="E317" i="38"/>
  <c r="E314" i="38"/>
  <c r="E310" i="38"/>
  <c r="E306" i="38"/>
  <c r="E302" i="38"/>
  <c r="E315" i="38"/>
  <c r="E311" i="38"/>
  <c r="E307" i="38"/>
  <c r="E303" i="38"/>
  <c r="E299" i="38"/>
  <c r="E324" i="38"/>
  <c r="E322" i="38"/>
  <c r="E323" i="38"/>
  <c r="E319" i="38"/>
  <c r="F279" i="14"/>
  <c r="F282" i="14"/>
  <c r="F281" i="14"/>
  <c r="E161" i="40"/>
  <c r="E156" i="40"/>
  <c r="E151" i="40"/>
  <c r="E145" i="40"/>
  <c r="F245" i="15"/>
  <c r="E155" i="40"/>
  <c r="E150" i="40"/>
  <c r="F192" i="15"/>
  <c r="F196" i="15"/>
  <c r="F191" i="15"/>
  <c r="F195" i="15"/>
  <c r="E85" i="40"/>
  <c r="F194" i="15"/>
  <c r="F202" i="15"/>
  <c r="F193" i="15"/>
  <c r="F197" i="15"/>
  <c r="E93" i="40"/>
  <c r="F263" i="14"/>
  <c r="F268" i="14"/>
  <c r="F274" i="14"/>
  <c r="F280" i="14"/>
  <c r="F228" i="14"/>
  <c r="F267" i="14"/>
  <c r="E123" i="39"/>
  <c r="F264" i="14"/>
  <c r="E120" i="39"/>
  <c r="F232" i="14"/>
  <c r="F260" i="14"/>
  <c r="E116" i="39"/>
  <c r="F265" i="14"/>
  <c r="E121" i="39"/>
  <c r="F266" i="14"/>
  <c r="E122" i="39"/>
  <c r="F272" i="14"/>
  <c r="E128" i="39"/>
  <c r="F231" i="14"/>
  <c r="F229" i="14"/>
  <c r="E132" i="39"/>
  <c r="E107" i="38"/>
  <c r="E116" i="38"/>
  <c r="E115" i="38"/>
  <c r="E297" i="38"/>
  <c r="E293" i="38"/>
  <c r="E288" i="38"/>
  <c r="E280" i="38"/>
  <c r="E272" i="38"/>
  <c r="E264" i="38"/>
  <c r="E256" i="38"/>
  <c r="E248" i="38"/>
  <c r="E136" i="38"/>
  <c r="E118" i="38"/>
  <c r="E296" i="38"/>
  <c r="E292" i="38"/>
  <c r="E286" i="38"/>
  <c r="E278" i="38"/>
  <c r="E270" i="38"/>
  <c r="E262" i="38"/>
  <c r="E254" i="38"/>
  <c r="E246" i="38"/>
  <c r="E289" i="38"/>
  <c r="E285" i="38"/>
  <c r="E281" i="38"/>
  <c r="E277" i="38"/>
  <c r="E273" i="38"/>
  <c r="E269" i="38"/>
  <c r="E265" i="38"/>
  <c r="E261" i="38"/>
  <c r="E257" i="38"/>
  <c r="E253" i="38"/>
  <c r="E249" i="38"/>
  <c r="E245" i="38"/>
  <c r="E106" i="38"/>
  <c r="E103" i="38"/>
  <c r="E105" i="38"/>
  <c r="E295" i="38"/>
  <c r="E291" i="38"/>
  <c r="E284" i="38"/>
  <c r="E276" i="38"/>
  <c r="E268" i="38"/>
  <c r="E260" i="38"/>
  <c r="E252" i="38"/>
  <c r="E117" i="38"/>
  <c r="E298" i="38"/>
  <c r="E294" i="38"/>
  <c r="E290" i="38"/>
  <c r="E282" i="38"/>
  <c r="E274" i="38"/>
  <c r="E266" i="38"/>
  <c r="E258" i="38"/>
  <c r="E250" i="38"/>
  <c r="E287" i="38"/>
  <c r="E283" i="38"/>
  <c r="E279" i="38"/>
  <c r="E275" i="38"/>
  <c r="E271" i="38"/>
  <c r="E267" i="38"/>
  <c r="E263" i="38"/>
  <c r="E259" i="38"/>
  <c r="E255" i="38"/>
  <c r="E251" i="38"/>
  <c r="E247" i="38"/>
  <c r="E45" i="38"/>
  <c r="F230" i="14"/>
  <c r="F358" i="14"/>
  <c r="F354" i="14"/>
  <c r="F350" i="14"/>
  <c r="F346" i="14"/>
  <c r="F342" i="14"/>
  <c r="F338" i="14"/>
  <c r="F334" i="14"/>
  <c r="F330" i="14"/>
  <c r="F326" i="14"/>
  <c r="F322" i="14"/>
  <c r="F318" i="14"/>
  <c r="F366" i="14"/>
  <c r="F362" i="14"/>
  <c r="F374" i="14"/>
  <c r="F370" i="14"/>
  <c r="F375" i="14"/>
  <c r="F355" i="14"/>
  <c r="F351" i="14"/>
  <c r="F347" i="14"/>
  <c r="F343" i="14"/>
  <c r="F339" i="14"/>
  <c r="F335" i="14"/>
  <c r="F331" i="14"/>
  <c r="F327" i="14"/>
  <c r="F323" i="14"/>
  <c r="F319" i="14"/>
  <c r="F367" i="14"/>
  <c r="F363" i="14"/>
  <c r="F359" i="14"/>
  <c r="F371" i="14"/>
  <c r="F376" i="14"/>
  <c r="F227" i="14"/>
  <c r="F356" i="14"/>
  <c r="F352" i="14"/>
  <c r="F348" i="14"/>
  <c r="F344" i="14"/>
  <c r="F340" i="14"/>
  <c r="F336" i="14"/>
  <c r="F332" i="14"/>
  <c r="F328" i="14"/>
  <c r="F324" i="14"/>
  <c r="F320" i="14"/>
  <c r="F316" i="14"/>
  <c r="F364" i="14"/>
  <c r="F360" i="14"/>
  <c r="F372" i="14"/>
  <c r="F368" i="14"/>
  <c r="F357" i="14"/>
  <c r="F353" i="14"/>
  <c r="F349" i="14"/>
  <c r="F345" i="14"/>
  <c r="F341" i="14"/>
  <c r="F337" i="14"/>
  <c r="F333" i="14"/>
  <c r="F329" i="14"/>
  <c r="F325" i="14"/>
  <c r="F321" i="14"/>
  <c r="F317" i="14"/>
  <c r="F365" i="14"/>
  <c r="F361" i="14"/>
  <c r="F373" i="14"/>
  <c r="F369" i="14"/>
  <c r="G176" i="15"/>
  <c r="G23" i="37" s="1"/>
  <c r="E114" i="39"/>
  <c r="F314" i="14"/>
  <c r="F310" i="14"/>
  <c r="F306" i="14"/>
  <c r="F302" i="14"/>
  <c r="F298" i="14"/>
  <c r="F294" i="14"/>
  <c r="F290" i="14"/>
  <c r="F286" i="14"/>
  <c r="F315" i="14"/>
  <c r="F311" i="14"/>
  <c r="F307" i="14"/>
  <c r="F303" i="14"/>
  <c r="F299" i="14"/>
  <c r="F295" i="14"/>
  <c r="F291" i="14"/>
  <c r="F287" i="14"/>
  <c r="F284" i="14"/>
  <c r="F312" i="14"/>
  <c r="F308" i="14"/>
  <c r="F304" i="14"/>
  <c r="F300" i="14"/>
  <c r="F296" i="14"/>
  <c r="F292" i="14"/>
  <c r="F288" i="14"/>
  <c r="F283" i="14"/>
  <c r="F313" i="14"/>
  <c r="F309" i="14"/>
  <c r="F305" i="14"/>
  <c r="F301" i="14"/>
  <c r="F297" i="14"/>
  <c r="F293" i="14"/>
  <c r="F289" i="14"/>
  <c r="F285" i="14"/>
  <c r="E98" i="38"/>
  <c r="F305" i="31"/>
  <c r="F252" i="14" l="1"/>
  <c r="E110" i="38"/>
  <c r="E143" i="40"/>
  <c r="F230" i="15"/>
  <c r="E153" i="40"/>
  <c r="F240" i="15"/>
  <c r="E377" i="40"/>
  <c r="E373" i="40"/>
  <c r="E369" i="40"/>
  <c r="E152" i="40"/>
  <c r="F239" i="15"/>
  <c r="E378" i="40"/>
  <c r="E374" i="40"/>
  <c r="E370" i="40"/>
  <c r="E141" i="40"/>
  <c r="F228" i="15"/>
  <c r="E375" i="40"/>
  <c r="E371" i="40"/>
  <c r="E367" i="40"/>
  <c r="E376" i="40"/>
  <c r="E372" i="40"/>
  <c r="E368" i="40"/>
  <c r="F231" i="15"/>
  <c r="F232" i="15"/>
  <c r="F243" i="15"/>
  <c r="E355" i="40"/>
  <c r="E351" i="40"/>
  <c r="E358" i="40"/>
  <c r="E354" i="40"/>
  <c r="E357" i="40"/>
  <c r="E353" i="40"/>
  <c r="E356" i="40"/>
  <c r="E352" i="40"/>
  <c r="F248" i="15"/>
  <c r="F242" i="15"/>
  <c r="F233" i="15"/>
  <c r="E146" i="40"/>
  <c r="F236" i="15"/>
  <c r="E149" i="40"/>
  <c r="F244" i="15"/>
  <c r="E157" i="40"/>
  <c r="F235" i="15"/>
  <c r="E148" i="40"/>
  <c r="F241" i="15"/>
  <c r="E154" i="40"/>
  <c r="F203" i="15"/>
  <c r="E158" i="40"/>
  <c r="F341" i="15"/>
  <c r="F333" i="15"/>
  <c r="F325" i="15"/>
  <c r="F317" i="15"/>
  <c r="F309" i="15"/>
  <c r="F301" i="15"/>
  <c r="F293" i="15"/>
  <c r="F285" i="15"/>
  <c r="F277" i="15"/>
  <c r="F269" i="15"/>
  <c r="F261" i="15"/>
  <c r="F253" i="15"/>
  <c r="F339" i="15"/>
  <c r="F331" i="15"/>
  <c r="F323" i="15"/>
  <c r="F315" i="15"/>
  <c r="F307" i="15"/>
  <c r="F299" i="15"/>
  <c r="F291" i="15"/>
  <c r="F283" i="15"/>
  <c r="F275" i="15"/>
  <c r="F267" i="15"/>
  <c r="F259" i="15"/>
  <c r="F251" i="15"/>
  <c r="F344" i="15"/>
  <c r="F340" i="15"/>
  <c r="F336" i="15"/>
  <c r="F332" i="15"/>
  <c r="F328" i="15"/>
  <c r="F324" i="15"/>
  <c r="F320" i="15"/>
  <c r="F316" i="15"/>
  <c r="F312" i="15"/>
  <c r="F308" i="15"/>
  <c r="F304" i="15"/>
  <c r="F300" i="15"/>
  <c r="F296" i="15"/>
  <c r="F292" i="15"/>
  <c r="F288" i="15"/>
  <c r="F284" i="15"/>
  <c r="F280" i="15"/>
  <c r="F276" i="15"/>
  <c r="F272" i="15"/>
  <c r="F268" i="15"/>
  <c r="F264" i="15"/>
  <c r="F260" i="15"/>
  <c r="F256" i="15"/>
  <c r="F252" i="15"/>
  <c r="F229" i="15"/>
  <c r="E142" i="40"/>
  <c r="F234" i="15"/>
  <c r="E147" i="40"/>
  <c r="F238" i="15"/>
  <c r="F237" i="15"/>
  <c r="F198" i="15"/>
  <c r="E95" i="40"/>
  <c r="E94" i="40"/>
  <c r="F345" i="15"/>
  <c r="F337" i="15"/>
  <c r="F329" i="15"/>
  <c r="F321" i="15"/>
  <c r="F313" i="15"/>
  <c r="F305" i="15"/>
  <c r="F297" i="15"/>
  <c r="F289" i="15"/>
  <c r="F281" i="15"/>
  <c r="F273" i="15"/>
  <c r="F265" i="15"/>
  <c r="F257" i="15"/>
  <c r="F249" i="15"/>
  <c r="F343" i="15"/>
  <c r="F335" i="15"/>
  <c r="F327" i="15"/>
  <c r="F319" i="15"/>
  <c r="F311" i="15"/>
  <c r="F303" i="15"/>
  <c r="F295" i="15"/>
  <c r="F287" i="15"/>
  <c r="F279" i="15"/>
  <c r="F271" i="15"/>
  <c r="F263" i="15"/>
  <c r="F255" i="15"/>
  <c r="F342" i="15"/>
  <c r="F338" i="15"/>
  <c r="F334" i="15"/>
  <c r="F330" i="15"/>
  <c r="F326" i="15"/>
  <c r="F322" i="15"/>
  <c r="F318" i="15"/>
  <c r="F314" i="15"/>
  <c r="F310" i="15"/>
  <c r="F306" i="15"/>
  <c r="F302" i="15"/>
  <c r="F298" i="15"/>
  <c r="F294" i="15"/>
  <c r="F290" i="15"/>
  <c r="F286" i="15"/>
  <c r="F282" i="15"/>
  <c r="F278" i="15"/>
  <c r="F274" i="15"/>
  <c r="F270" i="15"/>
  <c r="F266" i="15"/>
  <c r="F262" i="15"/>
  <c r="F258" i="15"/>
  <c r="F254" i="15"/>
  <c r="F250" i="15"/>
  <c r="E134" i="39"/>
  <c r="F278" i="14"/>
  <c r="E133" i="39"/>
  <c r="F277" i="14"/>
  <c r="F503" i="14" s="1"/>
  <c r="J15" i="37" s="1"/>
  <c r="E109" i="38"/>
  <c r="E140" i="40"/>
  <c r="F227" i="15"/>
  <c r="F200" i="15" l="1"/>
  <c r="F199" i="15"/>
  <c r="F201" i="15"/>
  <c r="E159" i="40"/>
  <c r="F246" i="15"/>
  <c r="E112" i="38"/>
  <c r="F550" i="31"/>
  <c r="J8" i="37" s="1"/>
  <c r="E54" i="39"/>
  <c r="E160" i="40" l="1"/>
  <c r="F247" i="15"/>
  <c r="F472" i="15" s="1"/>
  <c r="J23" i="37" s="1"/>
  <c r="F221" i="15"/>
  <c r="E23" i="37" s="1"/>
  <c r="E15" i="37"/>
  <c r="F175" i="14"/>
  <c r="D212" i="14"/>
  <c r="G212" i="14" l="1"/>
  <c r="E112" i="39"/>
  <c r="G192" i="14"/>
  <c r="G191" i="14"/>
  <c r="G56" i="14"/>
  <c r="G55" i="14"/>
  <c r="G54" i="14"/>
  <c r="G213" i="14" l="1"/>
  <c r="H15" i="37" s="1"/>
  <c r="K8" i="37"/>
  <c r="G194" i="14"/>
  <c r="B15" i="37" s="1"/>
  <c r="G15" i="37" l="1"/>
  <c r="N15" i="37" l="1"/>
  <c r="O11" i="37" s="1"/>
  <c r="A1" i="15"/>
  <c r="A1" i="31" s="1"/>
  <c r="D12" i="14" l="1"/>
  <c r="D10" i="14"/>
  <c r="A25" i="14" l="1"/>
  <c r="D23" i="37" l="1"/>
  <c r="K23" i="37" s="1"/>
  <c r="D15" i="37"/>
  <c r="K15" i="37" s="1"/>
  <c r="O10" i="3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<sst xmlns="http://schemas.openxmlformats.org/spreadsheetml/2006/main" count="2146" uniqueCount="571">
  <si>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</si>
  <si>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</si>
  <si>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</si>
  <si>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</si>
  <si>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</si>
  <si>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</si>
  <si>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</si>
  <si>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</si>
  <si>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</si>
  <si>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</si>
  <si>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</si>
  <si>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</si>
  <si>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</si>
  <si>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</si>
  <si>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</si>
  <si>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</si>
  <si>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</si>
  <si>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</si>
  <si>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</si>
  <si>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</si>
  <si>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</si>
  <si>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</si>
  <si>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</si>
  <si>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</si>
  <si>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</si>
  <si>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</si>
  <si>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</si>
  <si>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</si>
  <si>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</si>
  <si>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</si>
  <si>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</si>
  <si>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</si>
  <si>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</si>
  <si>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</si>
  <si>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</si>
  <si>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</si>
  <si>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</si>
  <si>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</si>
  <si>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</si>
  <si>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</si>
  <si>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Найм жилья в командировке (24 команд. в год )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</si>
  <si>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</si>
  <si>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</si>
  <si>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</si>
  <si>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</si>
  <si>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</si>
  <si>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</si>
  <si>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</si>
  <si>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</si>
  <si>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</si>
  <si>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</si>
  <si>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</si>
  <si>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Наименование показателяобъема : колличество мероприятий (штук)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</si>
  <si>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</si>
  <si>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</si>
  <si>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</si>
  <si>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</si>
  <si>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</si>
  <si>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</si>
  <si>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</si>
  <si>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</si>
  <si>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</si>
  <si>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</si>
  <si>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</si>
  <si>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</si>
  <si>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</si>
  <si>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</si>
  <si>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</si>
  <si>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</si>
  <si>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</si>
  <si>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</si>
  <si>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</si>
  <si>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</si>
  <si>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Оплата проезда к месту коммандировки  (4 команд. в год )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</si>
  <si>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</si>
  <si>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</si>
  <si>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</si>
  <si>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</si>
  <si>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</si>
  <si>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</si>
  <si>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</si>
  <si>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</si>
  <si>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</si>
  <si>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Суточные при служебных коммандировках (4 команд. в год )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</si>
  <si>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</si>
  <si>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</si>
  <si>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</si>
  <si>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</si>
  <si>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</si>
  <si>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</si>
  <si>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</si>
  <si>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</si>
  <si>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</si>
  <si>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</si>
  <si>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</si>
  <si>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</si>
  <si>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</si>
  <si>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</si>
  <si>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</si>
  <si>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</si>
  <si>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</si>
  <si>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</si>
  <si>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</si>
  <si>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</si>
  <si>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</si>
  <si>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</si>
  <si>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</si>
  <si>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</si>
  <si>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</si>
  <si>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</si>
  <si>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</si>
  <si>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</si>
  <si>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</si>
  <si>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</si>
  <si>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</si>
  <si>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</si>
  <si>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</si>
  <si>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</si>
  <si>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</si>
  <si>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</si>
  <si>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</si>
  <si>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</si>
  <si>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</si>
  <si>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</si>
  <si>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</si>
  <si>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</si>
  <si>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</si>
  <si>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</si>
  <si>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</si>
  <si>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</si>
  <si>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</si>
  <si>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</si>
  <si>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</si>
  <si>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</si>
  <si>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</si>
  <si>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</si>
  <si>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</si>
  <si>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</si>
  <si>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</si>
  <si>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</si>
  <si>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</si>
  <si>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</si>
  <si>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</si>
  <si>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</si>
  <si>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</si>
  <si>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</si>
  <si>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</si>
  <si>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</si>
  <si>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</si>
  <si>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</si>
  <si>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</si>
  <si>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</si>
  <si>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</si>
  <si>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</si>
  <si>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</si>
  <si>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</si>
  <si>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</si>
  <si>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</si>
  <si>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</si>
  <si>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</si>
  <si>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</si>
  <si>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</si>
  <si>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</si>
  <si>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</si>
  <si>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</si>
  <si>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</si>
  <si>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</si>
  <si>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</si>
  <si>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</si>
  <si>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</si>
  <si>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</si>
  <si>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</si>
  <si>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</si>
  <si>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</si>
  <si>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</si>
  <si>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</si>
  <si>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</si>
  <si>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</si>
  <si>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</si>
  <si>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</si>
  <si>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</si>
  <si>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</si>
  <si>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</si>
  <si>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</si>
  <si>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</si>
  <si>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1.     Расчеты (обоснования) выплат персоналу, непосредственно НЕ связанному с выполнением работы (краевая субсидия на доплату до МРОТ)</t>
  </si>
  <si>
    <t xml:space="preserve">Уборка территории от снега </t>
  </si>
  <si>
    <t>№ п/п</t>
  </si>
  <si>
    <t>Количество, шт</t>
  </si>
  <si>
    <t>Средняя стоимость, руб</t>
  </si>
  <si>
    <t>Планируемое число  в год: 38 колличество мероприятий (штук)(показатель объема услуги - задание)</t>
  </si>
  <si>
    <t>(плановое задание 2019 года)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</si>
  <si>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</si>
  <si>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</si>
  <si>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</si>
  <si>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</si>
  <si>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</si>
  <si>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</si>
  <si>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</si>
  <si>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</si>
  <si>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</si>
  <si>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</si>
  <si>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</si>
  <si>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</si>
  <si>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</si>
  <si>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</si>
  <si>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</si>
  <si>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</si>
  <si>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</si>
  <si>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</si>
  <si>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ТКО</t>
  </si>
  <si>
    <t>Проезд к месту учебы</t>
  </si>
  <si>
    <t>Договор осмотр технического состояния автомобиля</t>
  </si>
  <si>
    <t>обучение персонала</t>
  </si>
  <si>
    <t>Организация питания воинов-интернационалистов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</si>
  <si>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</si>
  <si>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</si>
  <si>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</si>
  <si>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</si>
  <si>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</si>
  <si>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</si>
  <si>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</si>
  <si>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</si>
  <si>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</si>
  <si>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Планируемое число  в год:  26   мероприятий (штук) (показатель объема услуги - задание)</t>
  </si>
  <si>
    <t>Рабочих часов в год:1780,6 часа – производственный календарь на 2020 год</t>
  </si>
  <si>
    <t>6=5*0,28</t>
  </si>
  <si>
    <t>Планируемое число  в год: 29 колличество мероприятий (штук)(показатель объема услуги - задание)</t>
  </si>
  <si>
    <t>(1 780,6 часа ×</t>
  </si>
  <si>
    <t>1 780,6 часов)</t>
  </si>
  <si>
    <t>4 = 3 × 1780,6</t>
  </si>
  <si>
    <t>(1780,6 часа ×</t>
  </si>
  <si>
    <t>1780,6 часов)</t>
  </si>
  <si>
    <t>6=5*0,31</t>
  </si>
  <si>
    <t>Наименование показателя объема : количество мероприятий (штук)</t>
  </si>
  <si>
    <t>Расходные материалы к мероприятиям</t>
  </si>
  <si>
    <t>Проезд детей</t>
  </si>
  <si>
    <t>Проживание детей 10 детей</t>
  </si>
  <si>
    <t>Форма юнармейцев комплект</t>
  </si>
  <si>
    <t>Проекты Территория 2020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</si>
  <si>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</si>
  <si>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</si>
  <si>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>6=5*0,41</t>
  </si>
  <si>
    <t xml:space="preserve">Проживание </t>
  </si>
  <si>
    <t>19 командировок</t>
  </si>
  <si>
    <t>19 команд</t>
  </si>
  <si>
    <t>19 коммандировки в год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</si>
  <si>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</si>
  <si>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</si>
  <si>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>     Расчеты (обоснования) выплат персоналу, непосредственно НЕ связанному с выполнением работы (краевая субсидия на доплату до МРОТ)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</si>
  <si>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</si>
  <si>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</si>
  <si>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</si>
  <si>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</si>
  <si>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</si>
  <si>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</si>
  <si>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</si>
  <si>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</si>
  <si>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ремонт музыкального оборудования</t>
  </si>
  <si>
    <t>Возмещение мед осмотра (112/212)</t>
  </si>
  <si>
    <t>Медосмотр при устройстве на работу</t>
  </si>
  <si>
    <t>Диагностика бытовой и оргтехники для определения возможности ее дальнейшего использования (244/226)</t>
  </si>
  <si>
    <t>Изготовление снежных фигур</t>
  </si>
  <si>
    <t>организация светового шоу</t>
  </si>
  <si>
    <t>Оплата пени, штрафов (853/291)</t>
  </si>
  <si>
    <t>Пиломатериал</t>
  </si>
  <si>
    <t>Мышь USB</t>
  </si>
  <si>
    <t xml:space="preserve">Мешки для мусора </t>
  </si>
  <si>
    <t>Бытовая химия</t>
  </si>
  <si>
    <t>Фанера</t>
  </si>
  <si>
    <t>ГСМ УАЗ (Масло двигатель)</t>
  </si>
  <si>
    <t>Антифриз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</si>
  <si>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</si>
  <si>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</si>
  <si>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</si>
  <si>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</si>
  <si>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</si>
  <si>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</si>
  <si>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</si>
  <si>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Грабли, лопаты</t>
  </si>
  <si>
    <t>ГСМ Бензин</t>
  </si>
  <si>
    <t xml:space="preserve"> расходы, связанные с подготовкой и проведением празднования 75-й годовщины Победы в Великой Отечественной войне 1941-1945 годов</t>
  </si>
  <si>
    <t>материалы для проектов</t>
  </si>
  <si>
    <t>Катридж CN54AE HP 933XL</t>
  </si>
  <si>
    <t>Катридж CN54AE HP 932XL</t>
  </si>
  <si>
    <t>Чернила Canon Gl-490C PIXMA</t>
  </si>
  <si>
    <t>Бумага А4 500 шт. SvetoCopy</t>
  </si>
  <si>
    <t>Бумага А3 500 шт. SvetoCopy</t>
  </si>
  <si>
    <t>Молоток</t>
  </si>
  <si>
    <t>Тонер НР</t>
  </si>
  <si>
    <t>Тонер Canon</t>
  </si>
  <si>
    <t>Эмаль</t>
  </si>
  <si>
    <t>Эмаль аэрозоль</t>
  </si>
  <si>
    <t>пакет майка</t>
  </si>
  <si>
    <t>шпилька резьбовая</t>
  </si>
  <si>
    <t>сверло</t>
  </si>
  <si>
    <t>антифриз</t>
  </si>
  <si>
    <t>ледоруб</t>
  </si>
  <si>
    <t>труба</t>
  </si>
  <si>
    <t>кронштейн</t>
  </si>
  <si>
    <t>электрод</t>
  </si>
  <si>
    <t>круг отрезной</t>
  </si>
  <si>
    <t>круг зачистной</t>
  </si>
  <si>
    <t>кабель-канал</t>
  </si>
  <si>
    <t>саморез</t>
  </si>
  <si>
    <t>лопата</t>
  </si>
  <si>
    <t>черенок</t>
  </si>
  <si>
    <t>домкрат</t>
  </si>
  <si>
    <t>стяжка</t>
  </si>
  <si>
    <t>смазка</t>
  </si>
  <si>
    <t>ключи</t>
  </si>
  <si>
    <t>болт</t>
  </si>
  <si>
    <t>гайка</t>
  </si>
  <si>
    <t>эмаль аэрозоль</t>
  </si>
  <si>
    <t>бумага нажд</t>
  </si>
  <si>
    <t>герметик</t>
  </si>
  <si>
    <t>кенгуру</t>
  </si>
  <si>
    <t>цемент 50 кг</t>
  </si>
  <si>
    <t>рукав резина</t>
  </si>
  <si>
    <t>лампа</t>
  </si>
  <si>
    <t>лампа энергосберегающая</t>
  </si>
  <si>
    <t>коврик автомобильный</t>
  </si>
  <si>
    <t>краска акрил</t>
  </si>
  <si>
    <t>валик</t>
  </si>
  <si>
    <t>скотч маляр</t>
  </si>
  <si>
    <t xml:space="preserve">колер </t>
  </si>
  <si>
    <t>паста колеровочная</t>
  </si>
  <si>
    <t>колер</t>
  </si>
  <si>
    <t>насадка на валик</t>
  </si>
  <si>
    <t>HDMI кабель 5м</t>
  </si>
  <si>
    <t>HDMI кабель 10м</t>
  </si>
  <si>
    <t>сумка для ноутбука</t>
  </si>
  <si>
    <t>флеш карта</t>
  </si>
  <si>
    <t>кулер для процессора</t>
  </si>
  <si>
    <t>блок питания</t>
  </si>
  <si>
    <t>клавиатура</t>
  </si>
  <si>
    <t>снеговая лопата</t>
  </si>
  <si>
    <t>уголок</t>
  </si>
  <si>
    <t>перчатки</t>
  </si>
  <si>
    <t>шпатель</t>
  </si>
  <si>
    <t>шпатлевка</t>
  </si>
  <si>
    <t>алебастр</t>
  </si>
  <si>
    <t>кран шаровый</t>
  </si>
  <si>
    <t>мешок зеленый</t>
  </si>
  <si>
    <t>настольная игра "тараканьи бега"</t>
  </si>
  <si>
    <t>настольная игра "Свинтус"</t>
  </si>
  <si>
    <t>настольная игра "мафия"</t>
  </si>
  <si>
    <t>мыло жидкое</t>
  </si>
  <si>
    <t>насадка на швабру</t>
  </si>
  <si>
    <t>ведро пластик</t>
  </si>
  <si>
    <t>туал бумага</t>
  </si>
  <si>
    <t>кнопки силовые</t>
  </si>
  <si>
    <t>канц нож</t>
  </si>
  <si>
    <t>нож для хобби</t>
  </si>
  <si>
    <t>магниты для доски (уп 9 шт)</t>
  </si>
  <si>
    <t>ежедневник</t>
  </si>
  <si>
    <t>ср-во для стекол</t>
  </si>
  <si>
    <t>пемолюкс</t>
  </si>
  <si>
    <t>доместос</t>
  </si>
  <si>
    <t>маркер</t>
  </si>
  <si>
    <t>тал блок освеж</t>
  </si>
  <si>
    <t>футболка-поло белая с логотипом, мужская</t>
  </si>
  <si>
    <t>футболка-поло белая с логотипом, женская</t>
  </si>
  <si>
    <t>радиатор медный</t>
  </si>
  <si>
    <t>гидротолкатель клапана</t>
  </si>
  <si>
    <t>маслосъемные колпачки (16 шт)</t>
  </si>
  <si>
    <t>к-т ГРМ (полный)</t>
  </si>
  <si>
    <t>фланец упорный распредвала</t>
  </si>
  <si>
    <t>гидронатяжитель цепи</t>
  </si>
  <si>
    <t>прокладка головки блока</t>
  </si>
  <si>
    <t>к-т прокладок на дв.4091</t>
  </si>
  <si>
    <t>dextron iv</t>
  </si>
  <si>
    <t>смазка (шрус)</t>
  </si>
  <si>
    <t>смазка литол-24</t>
  </si>
  <si>
    <t>тормозная жидкость (0,910 кг)</t>
  </si>
  <si>
    <t>детали для пазла "Многоуровневая карта Северо-Енисейского района"</t>
  </si>
  <si>
    <t>антифриз УАЗ</t>
  </si>
  <si>
    <t>Приложение № 1</t>
  </si>
  <si>
    <t>значок</t>
  </si>
  <si>
    <t>ремень</t>
  </si>
  <si>
    <t>берет</t>
  </si>
  <si>
    <t>берцы</t>
  </si>
  <si>
    <t>Шапка-ушанка</t>
  </si>
  <si>
    <t>Толстовка</t>
  </si>
  <si>
    <t>Куртка зимняя</t>
  </si>
  <si>
    <t>Рубашка поло</t>
  </si>
  <si>
    <t>Куртка демисезонная</t>
  </si>
  <si>
    <t>Брюки</t>
  </si>
  <si>
    <t>Мастерская по изготовлению военно-спортивного инвентаря</t>
  </si>
  <si>
    <t>фанера 10мм</t>
  </si>
  <si>
    <t>фанера 25мм</t>
  </si>
  <si>
    <t>труба полипропилен</t>
  </si>
  <si>
    <t>утеплитель для трубы</t>
  </si>
  <si>
    <t>Клуб танко-модельного спорта "Прорыв"</t>
  </si>
  <si>
    <t>фанера 4мм</t>
  </si>
  <si>
    <t>Кубок</t>
  </si>
  <si>
    <t>Полотно для трассы брезент</t>
  </si>
  <si>
    <t>Улучшение материальной базы молодежных объединений</t>
  </si>
  <si>
    <t>Фотобумага глянец</t>
  </si>
  <si>
    <t>Рамки А4</t>
  </si>
  <si>
    <t>Набор для выживания "Пионер"</t>
  </si>
  <si>
    <t>Набор для выживания "Профи"</t>
  </si>
  <si>
    <t>Банер 9 мая</t>
  </si>
  <si>
    <t>Носимый аварийный запас</t>
  </si>
  <si>
    <t>Набор для выживания в кейсе</t>
  </si>
  <si>
    <t>Флеш карта 8гб</t>
  </si>
  <si>
    <t>сертификат подарочный</t>
  </si>
  <si>
    <t xml:space="preserve">Мониторинг систем пожарной сигнализации  </t>
  </si>
  <si>
    <t>Изготовление окна регистрации</t>
  </si>
  <si>
    <t>Заправка катриджей</t>
  </si>
  <si>
    <t xml:space="preserve">ремонта отмостки и крылец здания МБУ «МЦ АУРУМ». </t>
  </si>
  <si>
    <t>Обучение электроустановки</t>
  </si>
  <si>
    <t>Изготовление полка двухуровневого для создания открытого пространства</t>
  </si>
  <si>
    <t>Предрейсовое медицинское обследование 200дней*85руб</t>
  </si>
  <si>
    <t>Изготовление декоративного камина</t>
  </si>
  <si>
    <t>Microsoft Windows 10</t>
  </si>
  <si>
    <t>Microsoft Office 2013</t>
  </si>
  <si>
    <t>папка-регистратор для чемпионата по офисным видам спорта</t>
  </si>
  <si>
    <t>Турнир среди рабочей молодежи по лучному бою:</t>
  </si>
  <si>
    <t>манишки для команд</t>
  </si>
  <si>
    <t>кубок</t>
  </si>
  <si>
    <t>Фестиваль "День Сибири"</t>
  </si>
  <si>
    <t>каска пластик с защитной маской</t>
  </si>
  <si>
    <t>Манишка с номером</t>
  </si>
  <si>
    <t>Снежколеп ручной</t>
  </si>
  <si>
    <t>Снежколеп ручной большой</t>
  </si>
  <si>
    <t>Развитие дворового спорта</t>
  </si>
  <si>
    <t>футбольный мяч</t>
  </si>
  <si>
    <t>кубок за первое место</t>
  </si>
  <si>
    <t>медаль 1 место</t>
  </si>
  <si>
    <t>медаль 2 место</t>
  </si>
  <si>
    <t>медаль 3 место</t>
  </si>
  <si>
    <t>Шлем с маской для армейского рукопашного боя</t>
  </si>
  <si>
    <t>Плащ-дождевик для ТОСовцев</t>
  </si>
  <si>
    <t>Уголок крепежный с усилением цинк 70*70*55*2,0мм</t>
  </si>
  <si>
    <t>Сверло ЕРМАК по металлу 10мм  649-070 /10/</t>
  </si>
  <si>
    <t>Хомут нейлоновый 3,6х200мм 100шт белый /10/200/</t>
  </si>
  <si>
    <t>Лак яхтный уралкидный атмосферостойкий 2,7л ГЛЯНЦЕВЫЙ(4) FARBITEX ПРОФИ GOOD FOR WOOD ФВЛ13400</t>
  </si>
  <si>
    <t>Уайт-спирит (0,9л) FARBITEX(20) ФУ103000</t>
  </si>
  <si>
    <t>Кисть Акор "Лаки" КФ-70*12 натур.щетина /10/260/</t>
  </si>
  <si>
    <t>Кисть Акор "Лаки" КФ-100*12 натур.щетина /10/180/</t>
  </si>
  <si>
    <t>Кисть Акор "Лаки" КФ-25*10 натур.щетина /10/860/</t>
  </si>
  <si>
    <t>Угол ПВХ 50х50х2700 мм белый (25)</t>
  </si>
  <si>
    <t>Фанера 12 мм (1525х1525) водостойкая , сорт 4/4 , н/ш (2,325 м2)</t>
  </si>
  <si>
    <t>Линейка ХК металлическая 100см  /120/</t>
  </si>
  <si>
    <t>Пена "PENOSIL GOLD GUN 65L" проф. -18 зимняя 875 мл. (12)</t>
  </si>
  <si>
    <t>Пистолет для монтажной  пены "Эксперт ХК-075" Арт.W-002 красная ручка /48/</t>
  </si>
  <si>
    <t>Скотч малярный 48мм*50м /6/36/</t>
  </si>
  <si>
    <t>Подоконник белый 500*20*40 2000 (Контур)</t>
  </si>
  <si>
    <t>Клей Cosmofen Plus белый  200гр (30)</t>
  </si>
  <si>
    <t>Клей Henkel Момент "Монтаж MB-70" суперсильный белый 400гр. /12/</t>
  </si>
  <si>
    <t>Пистолет для герметика полукорпусный, гладкий шток /50/</t>
  </si>
  <si>
    <t>Пилки для лобзика ХК BOCHAO, для металла, 5шт, Т118В /400/</t>
  </si>
  <si>
    <t>Уголок крепежный с усилением цинк 50*50*35*2,0мм</t>
  </si>
  <si>
    <t>Саморез по гипсокартону, дереву, ДСП черный фосфат 3,5х41 (2500шт.)</t>
  </si>
  <si>
    <t>Ножовка универсальная (пила) STAYER BlackMAX 500 мм, 7TPI, тефлон покрытие, рез вдоль и поперек воло</t>
  </si>
  <si>
    <t>STAYER MAXI, 105х55мм, стусло пластиковое</t>
  </si>
  <si>
    <t>Отвес STAYER строительный со шнуром, 100гр 0635-10_z01</t>
  </si>
  <si>
    <t>Сверло ЕРМАК по металлу  2,5мм  649-044 /10/</t>
  </si>
  <si>
    <t>Диск алмазный Hammer Flex DB SG 125*22мм  сегментный, 206-102 /1/</t>
  </si>
  <si>
    <t>Пистолет ХК термоклеящий,  20Вт/220 В, 7мм, арт.SL-E-20W /120/</t>
  </si>
  <si>
    <t>Стержень клеевой d-7мм, L-29см, цена за 10шт. арт.107АА /25/</t>
  </si>
  <si>
    <t>Эмаль аэроз. белая матовая 520мл Kudo KU-1101 (12) KU-1101</t>
  </si>
  <si>
    <t>Изолента ХК ПВХ PVS CATFISH ET зеленая 17мм* 20м /10/250/</t>
  </si>
  <si>
    <t>Изолента ХК ПВХ PVS CATFISH ET красная 17мм* 20м /10/250/</t>
  </si>
  <si>
    <t>Саморез по гипсокартону, дереву, ДСП черный фосфат 3,5х19 (6500шт.)</t>
  </si>
  <si>
    <t>Саморез по гипсокартону, дереву, ДСП черный фосфат 3,5х25 (5000шт.)</t>
  </si>
  <si>
    <t>Саморез по гипсокартону, дереву, ДСП черный фосфат 3,5х32 (3500шт.)</t>
  </si>
  <si>
    <t>Болт шестигранник полная резьба цинк DIN 933 М6х16 (500шт.)</t>
  </si>
  <si>
    <t>Болт шестигранник полная резьба цинк DIN 933 М8х16 (300шт.)</t>
  </si>
  <si>
    <t>Болт шестигранник полная резьба цинк DIN 933 М8х30 (200шт.)</t>
  </si>
  <si>
    <t>Гайка шестигранная цинк DIN 934 М6 (1300шт.)</t>
  </si>
  <si>
    <t>Винт головка потай крест №2 цинк DIN 965 М4х25 (1200шт.)</t>
  </si>
  <si>
    <t>Шуруп головка шестигранник "Глухарь" DIN571 8х60 (400шт.)</t>
  </si>
  <si>
    <t>Щетка NEW GALAXY для уборки снега NG907, телескопическая ручка, 117см</t>
  </si>
  <si>
    <t>Сгон стальной оцинкованный ДУ-15, L-100мм, 027-4166 /100/</t>
  </si>
  <si>
    <t>Хомут"Norma"  16-27мм /100/</t>
  </si>
  <si>
    <t>Фум-лента  19мм*0,2мм*15м, F2 /500/</t>
  </si>
  <si>
    <t>ВВГнг  2*2,5 ГОСТ /100/</t>
  </si>
  <si>
    <t>Розетка "Пралеска" 4РА16-266 з/к /28/</t>
  </si>
  <si>
    <t>Труба ПВХ облегчённая гибкая с протяжкой d16мм t-plast /100м/</t>
  </si>
  <si>
    <t>Мини-валик АКОР в сборе "Для работ по дереву" 60мм, L ручки 30см /10/</t>
  </si>
  <si>
    <t>Мини-валик АКОР в сборе "Для работ по дереву" 110мм, L ручки 30см /10/</t>
  </si>
  <si>
    <t>Ручка оконная HERMO WHJ 002/B 38мм белая /100/</t>
  </si>
  <si>
    <t>Доводчик дверной, TD-180, серебро /10/</t>
  </si>
  <si>
    <t>Доводчик дверной, TD-100, с фиксацией 90°, серебро /10/</t>
  </si>
  <si>
    <t>Кисть Акор "СТОЛИЧНАЯ" №2 КФ-25*10 натур.щетина /12/1290/</t>
  </si>
  <si>
    <t>Кисть пласт.ручка 1" нат.щет. Петрович (12/1200) П126В-10</t>
  </si>
  <si>
    <t>ВДК интерьерная (д/ стен и потолков) 14,0кг OLECOLOR (Фарбен) (1) О1072000</t>
  </si>
  <si>
    <t>Универсальный колер персиковый "Тициана" 80мл (12) Т2400210</t>
  </si>
  <si>
    <t>Валик Акор "ПРОФИ"  полиамид кр/серый 240*8мм/10/</t>
  </si>
  <si>
    <t>Грунт ГФ-021 алк. серый  1кг OLECOLOR (14) О0655060</t>
  </si>
  <si>
    <t>Эмаль ПФ-115 алк. белая  5,0кг OLECOLOR (4) О3467010</t>
  </si>
  <si>
    <t>Лак яхтный глянцевый 0,9л /6/</t>
  </si>
  <si>
    <t>Кисть Акор "Лаки" КФ-50*12 натур.щетина /10/380/</t>
  </si>
  <si>
    <t>Универсальный колер лайм "Тициана" 80мл (12) Т2400104</t>
  </si>
  <si>
    <t>Щит распределительный  ЩН-00, наружный (235*175*110) сталь 0,9мм /3/</t>
  </si>
  <si>
    <t>Выключатель "Стиль" 1СП, С110-801 /60/</t>
  </si>
  <si>
    <t>Кабель-канал ПВХ  с двойным замком 12*12мм, цена за 2 метра /100/</t>
  </si>
  <si>
    <t>Щит распределительный ЩМП-04 с монтажной панелью, наружный (450*350*170) сталь 0,9мм /1/</t>
  </si>
  <si>
    <t>Скоба двухлапковая 19-20мм (200шт) /1/</t>
  </si>
  <si>
    <t>Порожек угловой 1,8 м алюм. 24*18мм (6) ПУ03.1800.001</t>
  </si>
  <si>
    <t>Светильник сад.-парк. НТУ 04-60-001 "Оскар", бронза, прозрачное стекло /1/</t>
  </si>
  <si>
    <t>Шнур для бра 2,0м ШВВП-ВП 2*0,75 ШУ03в черный (80) TDM SQ1305-0002</t>
  </si>
  <si>
    <t>IL-C35-FR-40/E27 Лампа накаливания. Картонная упаковка</t>
  </si>
  <si>
    <t>подарочный сертификат для чемпионата по офисным видам спорта 1 место</t>
  </si>
  <si>
    <t>подарочный сертификат для чемпионата по офисным видам спорта 2 место</t>
  </si>
  <si>
    <t>подарочный сертификат для чемпионата по офисным видам спорта 3 место</t>
  </si>
  <si>
    <t>Фотобумага матовая 50 листов</t>
  </si>
  <si>
    <t>фотобумага глянцевая</t>
  </si>
  <si>
    <t>батарейки АА</t>
  </si>
  <si>
    <t>конкурс краткосрочных мини-грантов Главы Северо-Енисейского района для школьных общественных движений Северо-Енисейского района, посвященного 75-летию победы в Великой Отечественной войне (остаток ассигнований)</t>
  </si>
  <si>
    <t>шеврон на рукав</t>
  </si>
  <si>
    <t>нашивка на спину</t>
  </si>
  <si>
    <t>беннер с люверсами 1,5*1,5</t>
  </si>
  <si>
    <t>футболка с печатью</t>
  </si>
  <si>
    <t>х/б ткань на береты</t>
  </si>
  <si>
    <t>лопата снегоуборочная</t>
  </si>
  <si>
    <t>перчатки рабочие</t>
  </si>
  <si>
    <t>тряпочки для уборки</t>
  </si>
  <si>
    <t>моющее средство</t>
  </si>
  <si>
    <t>средство для мытья окон</t>
  </si>
  <si>
    <t>пряжа</t>
  </si>
  <si>
    <t>спицы</t>
  </si>
  <si>
    <t>Брошюра</t>
  </si>
  <si>
    <t>Календарь настольный "Домик"</t>
  </si>
  <si>
    <t>Брошюра "Дети войны"</t>
  </si>
  <si>
    <t xml:space="preserve"> к Приказу отдела физической культуры, спорта и молодежной политики Северо-Енисейского района от  06.11.2020 № 78-ос "О внесении изменений в приказ от 20.12.2019 № 110-ОС  "Об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                                               </t>
  </si>
  <si>
    <t>Сумка для ноутбука универсальная с символикой РДШ</t>
  </si>
  <si>
    <t>Подарочный сертификат 1000</t>
  </si>
  <si>
    <t>Подарочный сертификат 2000</t>
  </si>
  <si>
    <t>Подарочный сертификат 3000</t>
  </si>
  <si>
    <t>Рамки для дипломов А4</t>
  </si>
  <si>
    <t>Фонарь брелок светодиодный, usb</t>
  </si>
  <si>
    <t>Набор дайсов для настольных игр</t>
  </si>
  <si>
    <t>Руководство мастера 5 редакция по настольной игре «Подземелье и драконы»</t>
  </si>
  <si>
    <t>Руководство игрока 5 редакция по настольной игре «Подземелье и драконы»</t>
  </si>
  <si>
    <t>Ширма мастера «Дайс тавер», с магнитами, раскладная, дерево</t>
  </si>
  <si>
    <t>Редуктор для Радиоуправляемый танк Heng Long T90 Pro Russia</t>
  </si>
  <si>
    <t>Набор гусениц металлических для Радиоуправляемый танк Heng Long T90 Pro Russia</t>
  </si>
  <si>
    <t>Комплект снарядов (Пластик) для Радиоуправляемый танк Heng Long T90 Pro Russia</t>
  </si>
  <si>
    <t>устройство подачи дыма для танка</t>
  </si>
  <si>
    <t>Ед изм нормы</t>
  </si>
  <si>
    <t>Слет участников муниципальных отделений движений РДШ и Юнармия Северо-Енисейского района</t>
  </si>
  <si>
    <t>Проезд тренера</t>
  </si>
  <si>
    <t>Проезд участников п Брянка</t>
  </si>
  <si>
    <t>Проезд участников п Тея, Новая Калами</t>
  </si>
  <si>
    <t>Проект "Турнир среди рабочей молодежи по лучному бою"</t>
  </si>
  <si>
    <t>карбонат монолитный</t>
  </si>
  <si>
    <t>труба проф 40*25*2</t>
  </si>
  <si>
    <t>перчатки нитриловые</t>
  </si>
  <si>
    <t>маска бытовая из марли</t>
  </si>
  <si>
    <t>Средство антисептическое для рук «Будь здоров», 500мл</t>
  </si>
  <si>
    <t>Маска многоразовая трикотажная для индивидуального использования (синий) для волонтеров</t>
  </si>
  <si>
    <t>Дезинфицирующее многофункциональное средство «МультиДез» 1л (концентрат)</t>
  </si>
  <si>
    <t>Блокноты А5</t>
  </si>
  <si>
    <t>Ручка с надписью "Аурум"</t>
  </si>
  <si>
    <t>Термокружка с гравировкой</t>
  </si>
  <si>
    <t>Шильд металлический 1,5*12 см "Победитель чемпионата по офисным видам спорта 2020 года"</t>
  </si>
  <si>
    <t>Баннер 2*3 с люверсами "Чемпионат по офисным видам спорта"</t>
  </si>
  <si>
    <t>Баннер 2*2 с люверсами на конкурс солдатской каши</t>
  </si>
  <si>
    <t>Труба проф 40*25*2,0</t>
  </si>
  <si>
    <t>Труба проф 25*25*2</t>
  </si>
  <si>
    <t>Набор для выживания</t>
  </si>
  <si>
    <t>Клуб сюжетно-ролевых игр</t>
  </si>
  <si>
    <t>комплект дайсов</t>
  </si>
  <si>
    <t>фишки-подставки</t>
  </si>
  <si>
    <t>Лист "доска пробковая"</t>
  </si>
  <si>
    <t>полотно магнитное</t>
  </si>
  <si>
    <t>Приложение №1 к приложению 2  к Приказу отдела физической культуры, спорта и молодежной политики Северо-Енисейского района от 06.11.2020 "78-ос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</si>
  <si>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на 06.11.2020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</si>
</sst>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theme="5" tint="-0.499984740745262"/>
      <name val="Times New Roman"/>
      <family val="1"/>
      <charset val="204"/>
    </font>
    <font>
      <b/>
      <sz val="10"/>
      <color theme="5" tint="-0.249977111117893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6" tint="0.39997558519241921"/>
        <bgColor rgb="FF0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rgb="FF000000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80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0" fontId="22" fillId="4" borderId="7" xfId="0" applyFont="1" applyFill="1" applyBorder="1" applyAlignment="1">
      <alignment horizontal="center" vertical="top" wrapText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167" fontId="4" fillId="4" borderId="7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0" fillId="4" borderId="7" xfId="0" applyFont="1" applyFill="1" applyBorder="1" applyAlignment="1">
      <alignment horizontal="center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7" xfId="0" applyFont="1" applyFill="1" applyBorder="1" applyAlignment="1">
      <alignment vertical="center" wrapText="1"/>
    </xf>
    <xf numFmtId="0" fontId="39" fillId="4" borderId="7" xfId="0" applyFont="1" applyFill="1" applyBorder="1" applyAlignment="1">
      <alignment horizontal="right" vertical="center"/>
    </xf>
    <xf numFmtId="0" fontId="39" fillId="4" borderId="8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42" fillId="3" borderId="14" xfId="0" applyNumberFormat="1" applyFont="1" applyFill="1" applyBorder="1" applyAlignment="1">
      <alignment horizontal="center" vertical="center" wrapText="1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/>
    </xf>
    <xf numFmtId="4" fontId="44" fillId="4" borderId="7" xfId="0" applyNumberFormat="1" applyFont="1" applyFill="1" applyBorder="1"/>
    <xf numFmtId="4" fontId="45" fillId="4" borderId="7" xfId="0" applyNumberFormat="1" applyFont="1" applyFill="1" applyBorder="1"/>
    <xf numFmtId="164" fontId="46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3" fillId="3" borderId="14" xfId="0" applyNumberFormat="1" applyFont="1" applyFill="1" applyBorder="1" applyAlignment="1">
      <alignment horizontal="center" vertical="center" wrapText="1" readingOrder="1"/>
    </xf>
    <xf numFmtId="4" fontId="43" fillId="4" borderId="7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3" borderId="16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0" fontId="4" fillId="4" borderId="7" xfId="0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39" fillId="4" borderId="7" xfId="0" applyFont="1" applyFill="1" applyBorder="1" applyAlignment="1">
      <alignment horizontal="left" vertical="center"/>
    </xf>
    <xf numFmtId="4" fontId="38" fillId="4" borderId="13" xfId="0" applyNumberFormat="1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1" fillId="4" borderId="15" xfId="0" applyFont="1" applyFill="1" applyBorder="1" applyAlignment="1">
      <alignment horizontal="left" vertical="center" wrapText="1" readingOrder="1"/>
    </xf>
    <xf numFmtId="0" fontId="47" fillId="4" borderId="0" xfId="0" applyFont="1" applyFill="1"/>
    <xf numFmtId="0" fontId="5" fillId="4" borderId="9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27" fillId="4" borderId="10" xfId="0" applyFont="1" applyFill="1" applyBorder="1" applyAlignment="1">
      <alignment horizontal="center" vertical="top" wrapText="1"/>
    </xf>
    <xf numFmtId="0" fontId="27" fillId="4" borderId="0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4" fillId="3" borderId="24" xfId="0" applyFont="1" applyFill="1" applyBorder="1" applyAlignment="1">
      <alignment vertical="center"/>
    </xf>
    <xf numFmtId="0" fontId="4" fillId="3" borderId="25" xfId="0" applyFont="1" applyFill="1" applyBorder="1" applyAlignment="1">
      <alignment vertical="center"/>
    </xf>
    <xf numFmtId="0" fontId="5" fillId="3" borderId="25" xfId="0" applyFont="1" applyFill="1" applyBorder="1" applyAlignment="1">
      <alignment horizontal="center" vertical="center" wrapText="1" readingOrder="1"/>
    </xf>
    <xf numFmtId="0" fontId="4" fillId="4" borderId="17" xfId="3" applyFont="1" applyFill="1" applyBorder="1" applyAlignment="1">
      <alignment vertical="center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165" fontId="3" fillId="4" borderId="7" xfId="0" applyNumberFormat="1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Border="1" applyAlignment="1">
      <alignment horizontal="center" vertical="top" wrapText="1" readingOrder="1"/>
    </xf>
    <xf numFmtId="165" fontId="3" fillId="4" borderId="0" xfId="0" applyNumberFormat="1" applyFont="1" applyFill="1" applyBorder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22" fillId="4" borderId="7" xfId="0" applyNumberFormat="1" applyFont="1" applyFill="1" applyBorder="1" applyAlignment="1">
      <alignment vertical="top" wrapText="1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center" wrapText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48" fillId="4" borderId="0" xfId="0" applyFont="1" applyFill="1"/>
    <xf numFmtId="4" fontId="20" fillId="4" borderId="7" xfId="0" applyNumberFormat="1" applyFont="1" applyFill="1" applyBorder="1"/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39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39" fillId="4" borderId="15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39" fillId="4" borderId="8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27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 readingOrder="1"/>
    </xf>
    <xf numFmtId="0" fontId="27" fillId="3" borderId="1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27" fillId="3" borderId="7" xfId="0" applyFont="1" applyFill="1" applyBorder="1" applyAlignment="1">
      <alignment vertical="center" wrapText="1"/>
    </xf>
    <xf numFmtId="0" fontId="10" fillId="8" borderId="15" xfId="0" applyFont="1" applyFill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9" borderId="15" xfId="0" applyFont="1" applyFill="1" applyBorder="1" applyAlignment="1">
      <alignment horizontal="left" vertical="top" wrapText="1"/>
    </xf>
    <xf numFmtId="0" fontId="10" fillId="7" borderId="7" xfId="0" applyFont="1" applyFill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10" borderId="7" xfId="0" applyFont="1" applyFill="1" applyBorder="1" applyAlignment="1">
      <alignment horizontal="center" vertical="top" wrapText="1"/>
    </xf>
    <xf numFmtId="4" fontId="10" fillId="7" borderId="7" xfId="0" applyNumberFormat="1" applyFont="1" applyFill="1" applyBorder="1" applyAlignment="1">
      <alignment vertical="top" wrapText="1"/>
    </xf>
    <xf numFmtId="4" fontId="10" fillId="0" borderId="7" xfId="0" applyNumberFormat="1" applyFont="1" applyBorder="1" applyAlignment="1">
      <alignment vertical="top" wrapText="1"/>
    </xf>
    <xf numFmtId="4" fontId="10" fillId="10" borderId="7" xfId="0" applyNumberFormat="1" applyFont="1" applyFill="1" applyBorder="1" applyAlignment="1">
      <alignment vertical="top" wrapText="1"/>
    </xf>
    <xf numFmtId="0" fontId="27" fillId="4" borderId="0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17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3" fillId="4" borderId="13" xfId="0" applyFont="1" applyFill="1" applyBorder="1" applyAlignment="1">
      <alignment horizontal="left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11" fillId="4" borderId="0" xfId="0" applyFont="1" applyFill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1" fillId="4" borderId="26" xfId="0" applyFont="1" applyFill="1" applyBorder="1" applyAlignment="1">
      <alignment vertical="center" wrapText="1"/>
    </xf>
    <xf numFmtId="0" fontId="4" fillId="3" borderId="27" xfId="0" applyFont="1" applyFill="1" applyBorder="1" applyAlignment="1">
      <alignment horizontal="center" vertical="center"/>
    </xf>
    <xf numFmtId="4" fontId="4" fillId="3" borderId="27" xfId="0" applyNumberFormat="1" applyFont="1" applyFill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/>
    </xf>
    <xf numFmtId="0" fontId="4" fillId="4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center" wrapText="1"/>
    </xf>
    <xf numFmtId="4" fontId="42" fillId="11" borderId="14" xfId="0" applyNumberFormat="1" applyFont="1" applyFill="1" applyBorder="1" applyAlignment="1">
      <alignment horizontal="center" vertical="center" wrapText="1"/>
    </xf>
    <xf numFmtId="4" fontId="44" fillId="11" borderId="9" xfId="0" applyNumberFormat="1" applyFont="1" applyFill="1" applyBorder="1" applyAlignment="1">
      <alignment horizontal="center" vertical="center" wrapText="1"/>
    </xf>
    <xf numFmtId="0" fontId="3" fillId="11" borderId="7" xfId="0" applyFont="1" applyFill="1" applyBorder="1" applyAlignment="1">
      <alignment horizontal="center" vertical="center" wrapText="1" readingOrder="1"/>
    </xf>
    <xf numFmtId="4" fontId="46" fillId="2" borderId="7" xfId="0" applyNumberFormat="1" applyFont="1" applyFill="1" applyBorder="1" applyAlignment="1">
      <alignment vertical="top" wrapText="1"/>
    </xf>
    <xf numFmtId="4" fontId="44" fillId="2" borderId="7" xfId="0" applyNumberFormat="1" applyFont="1" applyFill="1" applyBorder="1" applyAlignment="1">
      <alignment vertical="top" wrapText="1"/>
    </xf>
    <xf numFmtId="4" fontId="43" fillId="2" borderId="7" xfId="0" applyNumberFormat="1" applyFont="1" applyFill="1" applyBorder="1" applyAlignment="1">
      <alignment horizontal="center" vertical="top" wrapText="1" readingOrder="1"/>
    </xf>
    <xf numFmtId="4" fontId="44" fillId="2" borderId="9" xfId="0" applyNumberFormat="1" applyFont="1" applyFill="1" applyBorder="1" applyAlignment="1">
      <alignment horizontal="center" vertical="top" wrapText="1" readingOrder="1"/>
    </xf>
    <xf numFmtId="4" fontId="5" fillId="0" borderId="7" xfId="0" applyNumberFormat="1" applyFont="1" applyBorder="1" applyAlignment="1">
      <alignment horizontal="center" vertical="top" wrapText="1"/>
    </xf>
    <xf numFmtId="4" fontId="18" fillId="0" borderId="7" xfId="0" applyNumberFormat="1" applyFont="1" applyBorder="1" applyAlignment="1">
      <alignment horizontal="center" vertical="center"/>
    </xf>
    <xf numFmtId="0" fontId="5" fillId="0" borderId="29" xfId="0" applyFont="1" applyBorder="1" applyAlignment="1">
      <alignment horizontal="left" vertical="center" wrapText="1"/>
    </xf>
    <xf numFmtId="0" fontId="4" fillId="4" borderId="12" xfId="0" applyFont="1" applyFill="1" applyBorder="1" applyAlignment="1">
      <alignment vertical="top" wrapText="1"/>
    </xf>
    <xf numFmtId="0" fontId="4" fillId="4" borderId="12" xfId="0" applyFont="1" applyFill="1" applyBorder="1" applyAlignment="1">
      <alignment vertical="center" wrapText="1"/>
    </xf>
    <xf numFmtId="0" fontId="5" fillId="4" borderId="12" xfId="0" applyFont="1" applyFill="1" applyBorder="1" applyAlignment="1">
      <alignment horizontal="center" vertical="top" wrapText="1"/>
    </xf>
    <xf numFmtId="0" fontId="5" fillId="0" borderId="30" xfId="0" applyFont="1" applyBorder="1" applyAlignment="1">
      <alignment horizontal="center" vertical="center" wrapText="1"/>
    </xf>
    <xf numFmtId="0" fontId="4" fillId="4" borderId="17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top" wrapText="1"/>
    </xf>
    <xf numFmtId="0" fontId="18" fillId="0" borderId="7" xfId="0" applyFont="1" applyBorder="1" applyAlignment="1">
      <alignment vertical="top" wrapText="1"/>
    </xf>
    <xf numFmtId="0" fontId="5" fillId="4" borderId="8" xfId="0" applyFont="1" applyFill="1" applyBorder="1" applyAlignment="1">
      <alignment horizontal="left" vertical="center" wrapText="1" readingOrder="1"/>
    </xf>
    <xf numFmtId="4" fontId="5" fillId="4" borderId="8" xfId="0" applyNumberFormat="1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 readingOrder="1"/>
    </xf>
    <xf numFmtId="4" fontId="5" fillId="4" borderId="9" xfId="0" applyNumberFormat="1" applyFont="1" applyFill="1" applyBorder="1" applyAlignment="1">
      <alignment horizontal="center" vertical="center" wrapText="1" readingOrder="1"/>
    </xf>
    <xf numFmtId="0" fontId="3" fillId="4" borderId="0" xfId="0" applyNumberFormat="1" applyFont="1" applyFill="1" applyBorder="1" applyAlignment="1">
      <alignment vertical="top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horizontal="center" vertical="center"/>
    </xf>
    <xf numFmtId="4" fontId="20" fillId="3" borderId="14" xfId="0" applyNumberFormat="1" applyFont="1" applyFill="1" applyBorder="1" applyAlignment="1">
      <alignment horizontal="center" vertical="center" wrapText="1"/>
    </xf>
    <xf numFmtId="4" fontId="20" fillId="4" borderId="7" xfId="0" applyNumberFormat="1" applyFont="1" applyFill="1" applyBorder="1" applyAlignment="1">
      <alignment horizontal="center" vertical="top" wrapText="1" readingOrder="1"/>
    </xf>
    <xf numFmtId="4" fontId="20" fillId="4" borderId="7" xfId="0" applyNumberFormat="1" applyFont="1" applyFill="1" applyBorder="1" applyAlignment="1">
      <alignment vertical="top" wrapText="1"/>
    </xf>
    <xf numFmtId="4" fontId="20" fillId="3" borderId="7" xfId="0" applyNumberFormat="1" applyFont="1" applyFill="1" applyBorder="1" applyAlignment="1">
      <alignment horizontal="center" vertical="center" wrapText="1" readingOrder="1"/>
    </xf>
    <xf numFmtId="4" fontId="20" fillId="3" borderId="14" xfId="0" applyNumberFormat="1" applyFont="1" applyFill="1" applyBorder="1" applyAlignment="1">
      <alignment horizontal="center" vertical="center" wrapText="1" readingOrder="1"/>
    </xf>
    <xf numFmtId="4" fontId="20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22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4" fillId="4" borderId="26" xfId="0" applyFont="1" applyFill="1" applyBorder="1" applyAlignment="1">
      <alignment vertical="top" wrapText="1"/>
    </xf>
    <xf numFmtId="0" fontId="27" fillId="4" borderId="26" xfId="0" applyFont="1" applyFill="1" applyBorder="1" applyAlignment="1">
      <alignment vertical="center" wrapText="1"/>
    </xf>
    <xf numFmtId="0" fontId="4" fillId="4" borderId="26" xfId="0" applyFont="1" applyFill="1" applyBorder="1" applyAlignment="1">
      <alignment vertical="center" wrapText="1"/>
    </xf>
    <xf numFmtId="0" fontId="52" fillId="4" borderId="26" xfId="0" applyFont="1" applyFill="1" applyBorder="1" applyAlignment="1">
      <alignment vertical="center" wrapText="1"/>
    </xf>
    <xf numFmtId="0" fontId="4" fillId="4" borderId="31" xfId="0" applyFont="1" applyFill="1" applyBorder="1" applyAlignment="1">
      <alignment vertical="center" wrapText="1"/>
    </xf>
    <xf numFmtId="0" fontId="4" fillId="4" borderId="32" xfId="0" applyFont="1" applyFill="1" applyBorder="1" applyAlignment="1">
      <alignment vertical="center" wrapText="1"/>
    </xf>
    <xf numFmtId="0" fontId="4" fillId="4" borderId="31" xfId="3" applyFont="1" applyFill="1" applyBorder="1" applyAlignment="1">
      <alignment horizontal="left" vertical="center"/>
    </xf>
    <xf numFmtId="0" fontId="27" fillId="4" borderId="7" xfId="2" applyFont="1" applyFill="1" applyBorder="1" applyAlignment="1">
      <alignment horizontal="center" vertical="center" wrapText="1"/>
    </xf>
    <xf numFmtId="0" fontId="4" fillId="4" borderId="8" xfId="2" applyFont="1" applyFill="1" applyBorder="1" applyAlignment="1">
      <alignment horizontal="center" vertical="center" wrapText="1"/>
    </xf>
    <xf numFmtId="0" fontId="29" fillId="4" borderId="7" xfId="0" applyFont="1" applyFill="1" applyBorder="1" applyAlignment="1">
      <alignment horizontal="center" vertical="center" wrapText="1"/>
    </xf>
    <xf numFmtId="0" fontId="4" fillId="4" borderId="12" xfId="2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top" wrapText="1"/>
    </xf>
    <xf numFmtId="4" fontId="4" fillId="4" borderId="7" xfId="0" applyNumberFormat="1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27" fillId="4" borderId="10" xfId="0" applyFont="1" applyFill="1" applyBorder="1" applyAlignment="1">
      <alignment horizontal="center" vertical="top" wrapText="1"/>
    </xf>
    <xf numFmtId="0" fontId="27" fillId="4" borderId="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3" fillId="4" borderId="0" xfId="0" applyFont="1" applyFill="1" applyAlignment="1">
      <alignment horizontal="center" vertical="center" wrapText="1" readingOrder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5" fillId="4" borderId="10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4" fillId="3" borderId="24" xfId="0" applyFont="1" applyFill="1" applyBorder="1" applyAlignment="1">
      <alignment horizontal="left" vertical="center"/>
    </xf>
    <xf numFmtId="0" fontId="4" fillId="3" borderId="25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3" borderId="0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 wrapText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 readingOrder="1"/>
    </xf>
    <xf numFmtId="0" fontId="3" fillId="4" borderId="9" xfId="0" applyFont="1" applyFill="1" applyBorder="1" applyAlignment="1">
      <alignment horizontal="right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5" fillId="4" borderId="12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  <xf numFmtId="0" fontId="5" fillId="4" borderId="22" xfId="0" applyFont="1" applyFill="1" applyBorder="1" applyAlignment="1">
      <alignment vertical="center" wrapText="1" readingOrder="1"/>
    </xf>
    <xf numFmtId="0" fontId="5" fillId="4" borderId="17" xfId="0" applyFont="1" applyFill="1" applyBorder="1" applyAlignment="1">
      <alignment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3" fillId="4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4" fontId="4" fillId="3" borderId="9" xfId="0" applyNumberFormat="1" applyFont="1" applyFill="1" applyBorder="1" applyAlignment="1">
      <alignment horizontal="center" vertical="center"/>
    </xf>
    <xf numFmtId="0" fontId="39" fillId="4" borderId="15" xfId="0" applyFont="1" applyFill="1" applyBorder="1" applyAlignment="1">
      <alignment vertical="center" wrapText="1"/>
    </xf>
    <xf numFmtId="0" fontId="27" fillId="3" borderId="33" xfId="0" applyFont="1" applyFill="1" applyBorder="1" applyAlignment="1">
      <alignment vertical="center" wrapText="1"/>
    </xf>
    <xf numFmtId="0" fontId="4" fillId="3" borderId="26" xfId="0" applyFont="1" applyFill="1" applyBorder="1" applyAlignment="1">
      <alignment vertical="center" wrapText="1"/>
    </xf>
    <xf numFmtId="0" fontId="51" fillId="3" borderId="26" xfId="0" applyFont="1" applyFill="1" applyBorder="1" applyAlignment="1">
      <alignment vertical="center" wrapText="1"/>
    </xf>
    <xf numFmtId="0" fontId="27" fillId="3" borderId="26" xfId="0" applyFont="1" applyFill="1" applyBorder="1" applyAlignment="1">
      <alignment vertical="center" wrapText="1"/>
    </xf>
    <xf numFmtId="0" fontId="27" fillId="3" borderId="34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center"/>
    </xf>
    <xf numFmtId="0" fontId="4" fillId="3" borderId="22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vertical="center" wrapText="1"/>
    </xf>
    <xf numFmtId="0" fontId="29" fillId="4" borderId="7" xfId="0" applyFont="1" applyFill="1" applyBorder="1" applyAlignment="1">
      <alignment wrapText="1"/>
    </xf>
    <xf numFmtId="0" fontId="51" fillId="3" borderId="22" xfId="0" applyFont="1" applyFill="1" applyBorder="1" applyAlignment="1">
      <alignment vertical="center" wrapText="1"/>
    </xf>
    <xf numFmtId="0" fontId="29" fillId="4" borderId="15" xfId="0" applyFont="1" applyFill="1" applyBorder="1" applyAlignment="1">
      <alignment vertical="center" wrapText="1"/>
    </xf>
    <xf numFmtId="0" fontId="4" fillId="4" borderId="15" xfId="3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center" vertical="top" wrapText="1" readingOrder="1"/>
    </xf>
    <xf numFmtId="0" fontId="19" fillId="4" borderId="7" xfId="0" applyFont="1" applyFill="1" applyBorder="1" applyAlignment="1">
      <alignment horizontal="left" vertical="top" wrapText="1" readingOrder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topLeftCell="A7" zoomScale="80" zoomScaleNormal="80" workbookViewId="0">
      <selection sqref="A1:K23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539" t="s">
        <v>377</v>
      </c>
      <c r="J1" s="539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540" t="s">
        <v>527</v>
      </c>
      <c r="J2" s="540"/>
      <c r="K2" s="540"/>
      <c r="L2" s="171"/>
      <c r="M2" s="171"/>
    </row>
    <row r="3" spans="1:16" ht="30" x14ac:dyDescent="0.25">
      <c r="A3" s="193" t="s">
        <v>216</v>
      </c>
      <c r="B3" s="541" t="str">
        <f>'инновации+добровольчество0,41'!B3:H3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41"/>
      <c r="D3" s="541"/>
      <c r="E3" s="541"/>
      <c r="F3" s="541"/>
      <c r="G3" s="541"/>
      <c r="H3" s="541"/>
      <c r="I3" s="541"/>
      <c r="J3" s="541"/>
      <c r="K3" s="541"/>
    </row>
    <row r="4" spans="1:16" x14ac:dyDescent="0.25">
      <c r="A4" s="45"/>
      <c r="B4" s="542"/>
      <c r="C4" s="542"/>
      <c r="D4" s="542"/>
      <c r="E4" s="542"/>
      <c r="F4" s="542"/>
      <c r="G4" s="542"/>
      <c r="H4" s="542"/>
      <c r="I4" s="542"/>
      <c r="J4" s="542"/>
      <c r="K4" s="542"/>
    </row>
    <row r="5" spans="1:16" ht="15" customHeight="1" x14ac:dyDescent="0.25">
      <c r="A5" s="543" t="s">
        <v>89</v>
      </c>
      <c r="B5" s="544"/>
      <c r="C5" s="544"/>
      <c r="D5" s="543" t="s">
        <v>32</v>
      </c>
      <c r="E5" s="535"/>
      <c r="F5" s="535"/>
      <c r="G5" s="535"/>
      <c r="H5" s="535"/>
      <c r="I5" s="535"/>
      <c r="J5" s="536"/>
      <c r="K5" s="537" t="s">
        <v>33</v>
      </c>
    </row>
    <row r="6" spans="1:16" ht="120" customHeight="1" x14ac:dyDescent="0.25">
      <c r="A6" s="194" t="s">
        <v>98</v>
      </c>
      <c r="B6" s="195" t="s">
        <v>99</v>
      </c>
      <c r="C6" s="195" t="s">
        <v>100</v>
      </c>
      <c r="D6" s="196" t="s">
        <v>101</v>
      </c>
      <c r="E6" s="197" t="s">
        <v>102</v>
      </c>
      <c r="F6" s="198" t="s">
        <v>107</v>
      </c>
      <c r="G6" s="199" t="s">
        <v>103</v>
      </c>
      <c r="H6" s="199" t="s">
        <v>106</v>
      </c>
      <c r="I6" s="199" t="s">
        <v>104</v>
      </c>
      <c r="J6" s="199" t="s">
        <v>105</v>
      </c>
      <c r="K6" s="538"/>
    </row>
    <row r="7" spans="1:16" x14ac:dyDescent="0.25">
      <c r="A7" s="200">
        <v>1</v>
      </c>
      <c r="B7" s="200">
        <v>2</v>
      </c>
      <c r="C7" s="200">
        <v>3</v>
      </c>
      <c r="D7" s="201">
        <v>4</v>
      </c>
      <c r="E7" s="202">
        <v>5</v>
      </c>
      <c r="F7" s="202">
        <v>6</v>
      </c>
      <c r="G7" s="202">
        <v>7</v>
      </c>
      <c r="H7" s="202">
        <v>8</v>
      </c>
      <c r="I7" s="202">
        <v>9</v>
      </c>
      <c r="J7" s="202">
        <v>10</v>
      </c>
      <c r="K7" s="203">
        <v>11</v>
      </c>
      <c r="N7" s="39">
        <f>A8+I8</f>
        <v>2880997.7849700395</v>
      </c>
    </row>
    <row r="8" spans="1:16" x14ac:dyDescent="0.25">
      <c r="A8" s="389">
        <f>'инновации+добровольчество0,41'!I27+'инновации+добровольчество0,41'!F36</f>
        <v>1942881.3402444394</v>
      </c>
      <c r="B8" s="389">
        <f>'инновации+добровольчество0,41'!G56</f>
        <v>98399.962399999989</v>
      </c>
      <c r="C8" s="389">
        <f>'инновации+добровольчество0,41'!F179</f>
        <v>297000</v>
      </c>
      <c r="D8" s="390">
        <f>'инновации+добровольчество0,41'!F231</f>
        <v>130228.3589808</v>
      </c>
      <c r="E8" s="391">
        <f>'инновации+добровольчество0,41'!F299</f>
        <v>235996</v>
      </c>
      <c r="F8" s="5">
        <v>0</v>
      </c>
      <c r="G8" s="391">
        <f>'инновации+добровольчество0,41'!G251</f>
        <v>57399.996520000001</v>
      </c>
      <c r="H8" s="391">
        <f>'инновации+добровольчество0,41'!G259</f>
        <v>7789.9999999999991</v>
      </c>
      <c r="I8" s="391">
        <f>'инновации+добровольчество0,41'!I192+'инновации+добровольчество0,41'!F211+'инновации+добровольчество0,41'!F199</f>
        <v>938116.44472560007</v>
      </c>
      <c r="J8" s="5">
        <f>'инновации+добровольчество0,41'!G217+'инновации+добровольчество0,41'!F550</f>
        <v>180752.60000000003</v>
      </c>
      <c r="K8" s="204">
        <f>SUM(A8:J8)</f>
        <v>3888564.7028708397</v>
      </c>
      <c r="L8" s="38">
        <v>0.05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05" t="s">
        <v>217</v>
      </c>
      <c r="B10" s="541" t="str">
        <f>'патриотика0,31'!B3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41"/>
      <c r="D10" s="541"/>
      <c r="E10" s="541"/>
      <c r="F10" s="541"/>
      <c r="G10" s="541"/>
      <c r="H10" s="541"/>
      <c r="I10" s="541"/>
      <c r="J10" s="541"/>
      <c r="K10" s="541"/>
      <c r="N10" s="192" t="s">
        <v>183</v>
      </c>
      <c r="O10" s="206">
        <f>K8+K15+K23</f>
        <v>9724913.8971804418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172</v>
      </c>
      <c r="O11" s="39">
        <f>N7+N15+N23</f>
        <v>7026823.9023004398</v>
      </c>
      <c r="P11" s="39"/>
    </row>
    <row r="12" spans="1:16" ht="45" customHeight="1" x14ac:dyDescent="0.25">
      <c r="A12" s="543" t="s">
        <v>89</v>
      </c>
      <c r="B12" s="544"/>
      <c r="C12" s="544"/>
      <c r="D12" s="543" t="s">
        <v>32</v>
      </c>
      <c r="E12" s="535"/>
      <c r="F12" s="535"/>
      <c r="G12" s="535"/>
      <c r="H12" s="535"/>
      <c r="I12" s="535"/>
      <c r="J12" s="536"/>
      <c r="K12" s="537" t="s">
        <v>33</v>
      </c>
      <c r="P12" s="39"/>
    </row>
    <row r="13" spans="1:16" ht="85.15" customHeight="1" x14ac:dyDescent="0.25">
      <c r="A13" s="194" t="s">
        <v>98</v>
      </c>
      <c r="B13" s="195" t="s">
        <v>99</v>
      </c>
      <c r="C13" s="195" t="s">
        <v>100</v>
      </c>
      <c r="D13" s="196" t="s">
        <v>101</v>
      </c>
      <c r="E13" s="197" t="s">
        <v>102</v>
      </c>
      <c r="F13" s="198" t="s">
        <v>107</v>
      </c>
      <c r="G13" s="199" t="s">
        <v>103</v>
      </c>
      <c r="H13" s="199" t="s">
        <v>106</v>
      </c>
      <c r="I13" s="199" t="s">
        <v>104</v>
      </c>
      <c r="J13" s="199" t="s">
        <v>105</v>
      </c>
      <c r="K13" s="538"/>
      <c r="P13" s="39"/>
    </row>
    <row r="14" spans="1:16" x14ac:dyDescent="0.25">
      <c r="A14" s="207">
        <v>1</v>
      </c>
      <c r="B14" s="207">
        <v>2</v>
      </c>
      <c r="C14" s="207">
        <v>3</v>
      </c>
      <c r="D14" s="208">
        <v>4</v>
      </c>
      <c r="E14" s="202">
        <v>5</v>
      </c>
      <c r="F14" s="202">
        <v>6</v>
      </c>
      <c r="G14" s="202">
        <v>7</v>
      </c>
      <c r="H14" s="202">
        <v>8</v>
      </c>
      <c r="I14" s="202">
        <v>9</v>
      </c>
      <c r="J14" s="202">
        <v>10</v>
      </c>
      <c r="K14" s="203">
        <v>11</v>
      </c>
    </row>
    <row r="15" spans="1:16" x14ac:dyDescent="0.25">
      <c r="A15" s="389">
        <f>'патриотика0,31'!I26+0.13+'патриотика0,31'!F50</f>
        <v>1469007.9789240002</v>
      </c>
      <c r="B15" s="389">
        <f>'патриотика0,31'!G194</f>
        <v>74399.888399999996</v>
      </c>
      <c r="C15" s="389">
        <f>'патриотика0,31'!F111+'патриотика0,31'!G121</f>
        <v>454750</v>
      </c>
      <c r="D15" s="390">
        <f>'патриотика0,31'!F175</f>
        <v>98465.270692800012</v>
      </c>
      <c r="E15" s="391">
        <f>'патриотика0,31'!F252</f>
        <v>178436</v>
      </c>
      <c r="F15" s="5">
        <v>0</v>
      </c>
      <c r="G15" s="391">
        <f>'патриотика0,31'!G205</f>
        <v>43399.999320000003</v>
      </c>
      <c r="H15" s="391">
        <f>'патриотика0,31'!G213</f>
        <v>5890</v>
      </c>
      <c r="I15" s="391">
        <f>'патриотика0,31'!I141+'патриотика0,31'!F151+'патриотика0,31'!F130</f>
        <v>709307.56338960014</v>
      </c>
      <c r="J15" s="5">
        <f>'патриотика0,31'!G181+'патриотика0,31'!F503</f>
        <v>136666.60000000003</v>
      </c>
      <c r="K15" s="204">
        <f>SUM(A15:J15)</f>
        <v>3170323.3007264007</v>
      </c>
      <c r="N15" s="39">
        <f>A15+I15</f>
        <v>2178315.5423136004</v>
      </c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05" t="s">
        <v>217</v>
      </c>
      <c r="B18" s="541" t="str">
        <f>'таланты+инициативы0,28'!B3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41"/>
      <c r="D18" s="541"/>
      <c r="E18" s="541"/>
      <c r="F18" s="541"/>
      <c r="G18" s="541"/>
      <c r="H18" s="541"/>
      <c r="I18" s="541"/>
      <c r="J18" s="541"/>
      <c r="K18" s="541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532" t="s">
        <v>43</v>
      </c>
      <c r="B20" s="533"/>
      <c r="C20" s="533"/>
      <c r="D20" s="534" t="s">
        <v>32</v>
      </c>
      <c r="E20" s="535"/>
      <c r="F20" s="535"/>
      <c r="G20" s="535"/>
      <c r="H20" s="535"/>
      <c r="I20" s="535"/>
      <c r="J20" s="536"/>
      <c r="K20" s="537" t="s">
        <v>33</v>
      </c>
    </row>
    <row r="21" spans="1:14" ht="84" customHeight="1" x14ac:dyDescent="0.25">
      <c r="A21" s="198" t="s">
        <v>98</v>
      </c>
      <c r="B21" s="198" t="s">
        <v>99</v>
      </c>
      <c r="C21" s="198" t="s">
        <v>100</v>
      </c>
      <c r="D21" s="209" t="s">
        <v>101</v>
      </c>
      <c r="E21" s="210" t="s">
        <v>102</v>
      </c>
      <c r="F21" s="198" t="s">
        <v>107</v>
      </c>
      <c r="G21" s="211" t="s">
        <v>103</v>
      </c>
      <c r="H21" s="211" t="s">
        <v>106</v>
      </c>
      <c r="I21" s="211" t="s">
        <v>104</v>
      </c>
      <c r="J21" s="211" t="s">
        <v>105</v>
      </c>
      <c r="K21" s="538"/>
    </row>
    <row r="22" spans="1:14" x14ac:dyDescent="0.25">
      <c r="A22" s="207">
        <v>1</v>
      </c>
      <c r="B22" s="207">
        <v>2</v>
      </c>
      <c r="C22" s="207">
        <v>3</v>
      </c>
      <c r="D22" s="201">
        <v>4</v>
      </c>
      <c r="E22" s="202">
        <v>5</v>
      </c>
      <c r="F22" s="202">
        <v>6</v>
      </c>
      <c r="G22" s="202">
        <v>7</v>
      </c>
      <c r="H22" s="202">
        <v>8</v>
      </c>
      <c r="I22" s="202">
        <v>9</v>
      </c>
      <c r="J22" s="202">
        <v>10</v>
      </c>
      <c r="K22" s="203">
        <v>11</v>
      </c>
    </row>
    <row r="23" spans="1:14" x14ac:dyDescent="0.25">
      <c r="A23" s="389">
        <f>'таланты+инициативы0,28'!I26-0.12+'таланты+инициативы0,28'!F118</f>
        <v>1326845.6816519999</v>
      </c>
      <c r="B23" s="389">
        <f>'таланты+инициативы0,28'!G165</f>
        <v>67200.1492</v>
      </c>
      <c r="C23" s="389">
        <f>'таланты+инициативы0,28'!G87</f>
        <v>213250</v>
      </c>
      <c r="D23" s="390">
        <f>'таланты+инициативы0,28'!F150</f>
        <v>88936.373206399992</v>
      </c>
      <c r="E23" s="391">
        <f>'таланты+инициативы0,28'!F221</f>
        <v>161168</v>
      </c>
      <c r="F23" s="5">
        <v>0</v>
      </c>
      <c r="G23" s="391">
        <f>'таланты+инициативы0,28'!G176</f>
        <v>39199.996159999995</v>
      </c>
      <c r="H23" s="391">
        <f>'таланты+инициативы0,28'!G184</f>
        <v>5320.0000000000009</v>
      </c>
      <c r="I23" s="391">
        <f>'таланты+инициативы0,28'!I110+'таланты+инициативы0,28'!F136+'таланты+инициативы0,28'!F127</f>
        <v>640664.89336480014</v>
      </c>
      <c r="J23" s="5">
        <f>'таланты+инициативы0,28'!G155+'таланты+инициативы0,28'!F472</f>
        <v>123440.79999999999</v>
      </c>
      <c r="K23" s="204">
        <f>SUM(A23:J23)</f>
        <v>2666025.8935831999</v>
      </c>
      <c r="N23" s="39">
        <f>A23+I23</f>
        <v>1967510.5750168001</v>
      </c>
    </row>
    <row r="24" spans="1:14" x14ac:dyDescent="0.25">
      <c r="A24" s="45"/>
      <c r="B24" s="45"/>
      <c r="C24" s="45"/>
      <c r="D24" s="187"/>
      <c r="E24" s="45"/>
      <c r="F24" s="45"/>
      <c r="G24" s="45"/>
      <c r="H24" s="45"/>
      <c r="I24" s="45"/>
      <c r="J24" s="45"/>
      <c r="K24" s="45"/>
    </row>
    <row r="26" spans="1:14" x14ac:dyDescent="0.25">
      <c r="B26" s="206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378"/>
  <sheetViews>
    <sheetView topLeftCell="A214" workbookViewId="0">
      <selection sqref="A1:E336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2.75" customHeight="1" x14ac:dyDescent="0.25">
      <c r="D1" s="568" t="s">
        <v>569</v>
      </c>
      <c r="E1" s="568"/>
      <c r="F1" s="144"/>
    </row>
    <row r="3" spans="1:6" x14ac:dyDescent="0.25">
      <c r="A3" s="569" t="s">
        <v>130</v>
      </c>
      <c r="B3" s="569"/>
      <c r="C3" s="569"/>
      <c r="D3" s="569"/>
      <c r="E3" s="569"/>
    </row>
    <row r="4" spans="1:6" ht="35.450000000000003" customHeight="1" x14ac:dyDescent="0.25">
      <c r="A4" s="570" t="s">
        <v>154</v>
      </c>
      <c r="B4" s="570"/>
      <c r="C4" s="570"/>
      <c r="D4" s="570"/>
      <c r="E4" s="570"/>
    </row>
    <row r="5" spans="1:6" ht="60" x14ac:dyDescent="0.25">
      <c r="A5" s="104" t="s">
        <v>131</v>
      </c>
      <c r="B5" s="105" t="s">
        <v>132</v>
      </c>
      <c r="C5" s="104" t="s">
        <v>133</v>
      </c>
      <c r="D5" s="104" t="s">
        <v>134</v>
      </c>
      <c r="E5" s="104" t="s">
        <v>135</v>
      </c>
    </row>
    <row r="6" spans="1:6" x14ac:dyDescent="0.25">
      <c r="A6" s="106">
        <v>1</v>
      </c>
      <c r="B6" s="106">
        <v>2</v>
      </c>
      <c r="C6" s="106">
        <v>3</v>
      </c>
      <c r="D6" s="106">
        <v>4</v>
      </c>
      <c r="E6" s="106">
        <v>5</v>
      </c>
    </row>
    <row r="7" spans="1:6" ht="37.15" customHeight="1" x14ac:dyDescent="0.25">
      <c r="A7" s="552" t="s">
        <v>51</v>
      </c>
      <c r="B7" s="551" t="s">
        <v>155</v>
      </c>
      <c r="C7" s="571" t="s">
        <v>136</v>
      </c>
      <c r="D7" s="572"/>
      <c r="E7" s="573"/>
    </row>
    <row r="8" spans="1:6" ht="14.45" customHeight="1" x14ac:dyDescent="0.25">
      <c r="A8" s="552"/>
      <c r="B8" s="551"/>
      <c r="C8" s="574" t="s">
        <v>137</v>
      </c>
      <c r="D8" s="575"/>
      <c r="E8" s="576"/>
    </row>
    <row r="9" spans="1:6" ht="15" customHeight="1" x14ac:dyDescent="0.25">
      <c r="A9" s="552"/>
      <c r="B9" s="551"/>
      <c r="C9" s="109" t="s">
        <v>144</v>
      </c>
      <c r="D9" s="108" t="s">
        <v>138</v>
      </c>
      <c r="E9" s="236">
        <f>'инновации+добровольчество0,41'!D26</f>
        <v>2.2959999999999998</v>
      </c>
    </row>
    <row r="10" spans="1:6" ht="15" customHeight="1" x14ac:dyDescent="0.25">
      <c r="A10" s="552"/>
      <c r="B10" s="551"/>
      <c r="C10" s="109" t="s">
        <v>97</v>
      </c>
      <c r="D10" s="107" t="s">
        <v>138</v>
      </c>
      <c r="E10" s="237">
        <f>'инновации+добровольчество0,41'!D25</f>
        <v>0.41</v>
      </c>
    </row>
    <row r="11" spans="1:6" ht="13.9" customHeight="1" x14ac:dyDescent="0.25">
      <c r="A11" s="552"/>
      <c r="B11" s="551"/>
      <c r="C11" s="565" t="s">
        <v>148</v>
      </c>
      <c r="D11" s="566"/>
      <c r="E11" s="567"/>
    </row>
    <row r="12" spans="1:6" ht="40.15" customHeight="1" x14ac:dyDescent="0.25">
      <c r="A12" s="552"/>
      <c r="B12" s="551"/>
      <c r="C12" s="121" t="s">
        <v>202</v>
      </c>
      <c r="D12" s="101" t="s">
        <v>39</v>
      </c>
      <c r="E12" s="231">
        <f>'инновации+добровольчество0,41'!E53</f>
        <v>31.159999999999997</v>
      </c>
    </row>
    <row r="13" spans="1:6" ht="25.15" customHeight="1" x14ac:dyDescent="0.25">
      <c r="A13" s="552"/>
      <c r="B13" s="551"/>
      <c r="C13" s="121" t="s">
        <v>203</v>
      </c>
      <c r="D13" s="101" t="s">
        <v>39</v>
      </c>
      <c r="E13" s="231">
        <f>'инновации+добровольчество0,41'!E54</f>
        <v>7.7899999999999991</v>
      </c>
    </row>
    <row r="14" spans="1:6" ht="21" customHeight="1" x14ac:dyDescent="0.25">
      <c r="A14" s="552"/>
      <c r="B14" s="551"/>
      <c r="C14" s="121" t="s">
        <v>204</v>
      </c>
      <c r="D14" s="101" t="s">
        <v>39</v>
      </c>
      <c r="E14" s="231">
        <f>'инновации+добровольчество0,41'!E55</f>
        <v>23.369999999999997</v>
      </c>
    </row>
    <row r="15" spans="1:6" ht="32.25" customHeight="1" x14ac:dyDescent="0.25">
      <c r="A15" s="552"/>
      <c r="B15" s="551"/>
      <c r="C15" s="553" t="s">
        <v>149</v>
      </c>
      <c r="D15" s="554"/>
      <c r="E15" s="555"/>
    </row>
    <row r="16" spans="1:6" ht="30" hidden="1" customHeight="1" x14ac:dyDescent="0.25">
      <c r="A16" s="552"/>
      <c r="B16" s="551"/>
      <c r="C16" s="111" t="e">
        <f>'инновации+добровольчество0,41'!#REF!</f>
        <v>#REF!</v>
      </c>
      <c r="D16" s="262" t="e">
        <f>'инновации+добровольчество0,41'!#REF!</f>
        <v>#REF!</v>
      </c>
      <c r="E16" s="170" t="e">
        <f>'инновации+добровольчество0,41'!#REF!</f>
        <v>#REF!</v>
      </c>
    </row>
    <row r="17" spans="1:5" ht="16.899999999999999" hidden="1" customHeight="1" x14ac:dyDescent="0.25">
      <c r="A17" s="552"/>
      <c r="B17" s="551"/>
      <c r="C17" s="111" t="e">
        <f>'инновации+добровольчество0,41'!#REF!</f>
        <v>#REF!</v>
      </c>
      <c r="D17" s="262" t="e">
        <f>'инновации+добровольчество0,41'!#REF!</f>
        <v>#REF!</v>
      </c>
      <c r="E17" s="170" t="e">
        <f>'инновации+добровольчество0,41'!#REF!</f>
        <v>#REF!</v>
      </c>
    </row>
    <row r="18" spans="1:5" ht="16.899999999999999" hidden="1" customHeight="1" x14ac:dyDescent="0.25">
      <c r="A18" s="552"/>
      <c r="B18" s="551"/>
      <c r="C18" s="111" t="e">
        <f>'инновации+добровольчество0,41'!#REF!</f>
        <v>#REF!</v>
      </c>
      <c r="D18" s="262" t="e">
        <f>'инновации+добровольчество0,41'!#REF!</f>
        <v>#REF!</v>
      </c>
      <c r="E18" s="170" t="e">
        <f>'инновации+добровольчество0,41'!#REF!</f>
        <v>#REF!</v>
      </c>
    </row>
    <row r="19" spans="1:5" ht="16.899999999999999" hidden="1" customHeight="1" x14ac:dyDescent="0.25">
      <c r="A19" s="552"/>
      <c r="B19" s="551"/>
      <c r="C19" s="111" t="e">
        <f>'инновации+добровольчество0,41'!#REF!</f>
        <v>#REF!</v>
      </c>
      <c r="D19" s="262" t="e">
        <f>'инновации+добровольчество0,41'!#REF!</f>
        <v>#REF!</v>
      </c>
      <c r="E19" s="170" t="e">
        <f>'инновации+добровольчество0,41'!#REF!</f>
        <v>#REF!</v>
      </c>
    </row>
    <row r="20" spans="1:5" ht="16.899999999999999" hidden="1" customHeight="1" x14ac:dyDescent="0.25">
      <c r="A20" s="552"/>
      <c r="B20" s="551"/>
      <c r="C20" s="111" t="e">
        <f>'инновации+добровольчество0,41'!#REF!</f>
        <v>#REF!</v>
      </c>
      <c r="D20" s="262" t="e">
        <f>'инновации+добровольчество0,41'!#REF!</f>
        <v>#REF!</v>
      </c>
      <c r="E20" s="170" t="e">
        <f>'инновации+добровольчество0,41'!#REF!</f>
        <v>#REF!</v>
      </c>
    </row>
    <row r="21" spans="1:5" ht="16.899999999999999" hidden="1" customHeight="1" x14ac:dyDescent="0.25">
      <c r="A21" s="552"/>
      <c r="B21" s="551"/>
      <c r="C21" s="111" t="e">
        <f>'инновации+добровольчество0,41'!#REF!</f>
        <v>#REF!</v>
      </c>
      <c r="D21" s="262" t="e">
        <f>'инновации+добровольчество0,41'!#REF!</f>
        <v>#REF!</v>
      </c>
      <c r="E21" s="170" t="e">
        <f>'инновации+добровольчество0,41'!#REF!</f>
        <v>#REF!</v>
      </c>
    </row>
    <row r="22" spans="1:5" ht="16.899999999999999" hidden="1" customHeight="1" x14ac:dyDescent="0.25">
      <c r="A22" s="552"/>
      <c r="B22" s="551"/>
      <c r="C22" s="111" t="e">
        <f>'инновации+добровольчество0,41'!#REF!</f>
        <v>#REF!</v>
      </c>
      <c r="D22" s="262" t="e">
        <f>'инновации+добровольчество0,41'!#REF!</f>
        <v>#REF!</v>
      </c>
      <c r="E22" s="170" t="e">
        <f>'инновации+добровольчество0,41'!#REF!</f>
        <v>#REF!</v>
      </c>
    </row>
    <row r="23" spans="1:5" ht="16.899999999999999" hidden="1" customHeight="1" x14ac:dyDescent="0.25">
      <c r="A23" s="552"/>
      <c r="B23" s="551"/>
      <c r="C23" s="111" t="e">
        <f>'инновации+добровольчество0,41'!#REF!</f>
        <v>#REF!</v>
      </c>
      <c r="D23" s="262" t="e">
        <f>'инновации+добровольчество0,41'!#REF!</f>
        <v>#REF!</v>
      </c>
      <c r="E23" s="170" t="e">
        <f>'инновации+добровольчество0,41'!#REF!</f>
        <v>#REF!</v>
      </c>
    </row>
    <row r="24" spans="1:5" ht="50.25" hidden="1" customHeight="1" x14ac:dyDescent="0.25">
      <c r="A24" s="552"/>
      <c r="B24" s="551"/>
      <c r="C24" s="111" t="e">
        <f>'инновации+добровольчество0,41'!#REF!</f>
        <v>#REF!</v>
      </c>
      <c r="D24" s="262" t="e">
        <f>'инновации+добровольчество0,41'!#REF!</f>
        <v>#REF!</v>
      </c>
      <c r="E24" s="170" t="e">
        <f>'инновации+добровольчество0,41'!#REF!</f>
        <v>#REF!</v>
      </c>
    </row>
    <row r="25" spans="1:5" ht="16.899999999999999" hidden="1" customHeight="1" x14ac:dyDescent="0.25">
      <c r="A25" s="552"/>
      <c r="B25" s="551"/>
      <c r="C25" s="111" t="e">
        <f>'инновации+добровольчество0,41'!#REF!</f>
        <v>#REF!</v>
      </c>
      <c r="D25" s="262" t="e">
        <f>'инновации+добровольчество0,41'!#REF!</f>
        <v>#REF!</v>
      </c>
      <c r="E25" s="170" t="e">
        <f>'инновации+добровольчество0,41'!#REF!</f>
        <v>#REF!</v>
      </c>
    </row>
    <row r="26" spans="1:5" ht="16.899999999999999" hidden="1" customHeight="1" x14ac:dyDescent="0.25">
      <c r="A26" s="552"/>
      <c r="B26" s="551"/>
      <c r="C26" s="111" t="e">
        <f>'инновации+добровольчество0,41'!#REF!</f>
        <v>#REF!</v>
      </c>
      <c r="D26" s="262" t="e">
        <f>'инновации+добровольчество0,41'!#REF!</f>
        <v>#REF!</v>
      </c>
      <c r="E26" s="170" t="e">
        <f>'инновации+добровольчество0,41'!#REF!</f>
        <v>#REF!</v>
      </c>
    </row>
    <row r="27" spans="1:5" ht="16.899999999999999" hidden="1" customHeight="1" x14ac:dyDescent="0.25">
      <c r="A27" s="552"/>
      <c r="B27" s="551"/>
      <c r="C27" s="111" t="e">
        <f>'инновации+добровольчество0,41'!#REF!</f>
        <v>#REF!</v>
      </c>
      <c r="D27" s="262" t="e">
        <f>'инновации+добровольчество0,41'!#REF!</f>
        <v>#REF!</v>
      </c>
      <c r="E27" s="170" t="e">
        <f>'инновации+добровольчество0,41'!#REF!</f>
        <v>#REF!</v>
      </c>
    </row>
    <row r="28" spans="1:5" ht="21.75" hidden="1" customHeight="1" x14ac:dyDescent="0.25">
      <c r="A28" s="552"/>
      <c r="B28" s="551"/>
      <c r="C28" s="111" t="e">
        <f>'инновации+добровольчество0,41'!#REF!</f>
        <v>#REF!</v>
      </c>
      <c r="D28" s="262" t="e">
        <f>'инновации+добровольчество0,41'!#REF!</f>
        <v>#REF!</v>
      </c>
      <c r="E28" s="170" t="e">
        <f>'инновации+добровольчество0,41'!#REF!</f>
        <v>#REF!</v>
      </c>
    </row>
    <row r="29" spans="1:5" ht="14.45" hidden="1" customHeight="1" x14ac:dyDescent="0.25">
      <c r="A29" s="552"/>
      <c r="B29" s="551"/>
      <c r="C29" s="111" t="e">
        <f>'инновации+добровольчество0,41'!#REF!</f>
        <v>#REF!</v>
      </c>
      <c r="D29" s="262" t="e">
        <f>'инновации+добровольчество0,41'!#REF!</f>
        <v>#REF!</v>
      </c>
      <c r="E29" s="170" t="e">
        <f>'инновации+добровольчество0,41'!#REF!</f>
        <v>#REF!</v>
      </c>
    </row>
    <row r="30" spans="1:5" ht="12" hidden="1" customHeight="1" x14ac:dyDescent="0.25">
      <c r="A30" s="552"/>
      <c r="B30" s="551"/>
      <c r="C30" s="111" t="e">
        <f>'инновации+добровольчество0,41'!#REF!</f>
        <v>#REF!</v>
      </c>
      <c r="D30" s="262" t="e">
        <f>'инновации+добровольчество0,41'!#REF!</f>
        <v>#REF!</v>
      </c>
      <c r="E30" s="170" t="e">
        <f>'инновации+добровольчество0,41'!#REF!</f>
        <v>#REF!</v>
      </c>
    </row>
    <row r="31" spans="1:5" ht="31.5" hidden="1" customHeight="1" x14ac:dyDescent="0.25">
      <c r="A31" s="552"/>
      <c r="B31" s="551"/>
      <c r="C31" s="111" t="e">
        <f>'инновации+добровольчество0,41'!#REF!</f>
        <v>#REF!</v>
      </c>
      <c r="D31" s="262" t="e">
        <f>'инновации+добровольчество0,41'!#REF!</f>
        <v>#REF!</v>
      </c>
      <c r="E31" s="170" t="e">
        <f>'инновации+добровольчество0,41'!#REF!</f>
        <v>#REF!</v>
      </c>
    </row>
    <row r="32" spans="1:5" ht="31.15" hidden="1" customHeight="1" x14ac:dyDescent="0.25">
      <c r="A32" s="552"/>
      <c r="B32" s="551"/>
      <c r="C32" s="111" t="e">
        <f>'инновации+добровольчество0,41'!#REF!</f>
        <v>#REF!</v>
      </c>
      <c r="D32" s="262" t="e">
        <f>'инновации+добровольчество0,41'!#REF!</f>
        <v>#REF!</v>
      </c>
      <c r="E32" s="170" t="e">
        <f>'инновации+добровольчество0,41'!#REF!</f>
        <v>#REF!</v>
      </c>
    </row>
    <row r="33" spans="1:5" ht="12" customHeight="1" x14ac:dyDescent="0.25">
      <c r="A33" s="552"/>
      <c r="B33" s="551"/>
      <c r="C33" s="556" t="s">
        <v>139</v>
      </c>
      <c r="D33" s="557"/>
      <c r="E33" s="558"/>
    </row>
    <row r="34" spans="1:5" ht="12" customHeight="1" x14ac:dyDescent="0.25">
      <c r="A34" s="552"/>
      <c r="B34" s="551"/>
      <c r="C34" s="556" t="s">
        <v>140</v>
      </c>
      <c r="D34" s="557"/>
      <c r="E34" s="558"/>
    </row>
    <row r="35" spans="1:5" ht="21" customHeight="1" x14ac:dyDescent="0.25">
      <c r="A35" s="552"/>
      <c r="B35" s="551"/>
      <c r="C35" s="12" t="str">
        <f>'инновации+добровольчество0,41'!A225</f>
        <v>Теплоэнергия</v>
      </c>
      <c r="D35" s="117" t="str">
        <f>'инновации+добровольчество0,41'!B225</f>
        <v>Гкал</v>
      </c>
      <c r="E35" s="118">
        <f>'инновации+добровольчество0,41'!D225</f>
        <v>22.549999999999997</v>
      </c>
    </row>
    <row r="36" spans="1:5" ht="12" customHeight="1" x14ac:dyDescent="0.25">
      <c r="A36" s="552"/>
      <c r="B36" s="551"/>
      <c r="C36" s="12" t="str">
        <f>'инновации+добровольчество0,41'!A226</f>
        <v xml:space="preserve">Водоснабжение </v>
      </c>
      <c r="D36" s="117" t="str">
        <f>'инновации+добровольчество0,41'!B226</f>
        <v>м2</v>
      </c>
      <c r="E36" s="118">
        <f>'инновации+добровольчество0,41'!D226</f>
        <v>43.582999999999998</v>
      </c>
    </row>
    <row r="37" spans="1:5" ht="12" customHeight="1" x14ac:dyDescent="0.25">
      <c r="A37" s="552"/>
      <c r="B37" s="551"/>
      <c r="C37" s="12" t="str">
        <f>'инновации+добровольчество0,41'!A227</f>
        <v>Водоотведение (септик)</v>
      </c>
      <c r="D37" s="117" t="str">
        <f>'инновации+добровольчество0,41'!B227</f>
        <v>м3</v>
      </c>
      <c r="E37" s="118">
        <f>'инновации+добровольчество0,41'!D227</f>
        <v>2.46</v>
      </c>
    </row>
    <row r="38" spans="1:5" ht="12" customHeight="1" x14ac:dyDescent="0.25">
      <c r="A38" s="552"/>
      <c r="B38" s="551"/>
      <c r="C38" s="12" t="str">
        <f>'инновации+добровольчество0,41'!A228</f>
        <v>Электроэнергия</v>
      </c>
      <c r="D38" s="117" t="str">
        <f>'инновации+добровольчество0,41'!B228</f>
        <v>МВт час.</v>
      </c>
      <c r="E38" s="118">
        <f>'инновации+добровольчество0,41'!D228</f>
        <v>2.46</v>
      </c>
    </row>
    <row r="39" spans="1:5" ht="12" customHeight="1" x14ac:dyDescent="0.25">
      <c r="A39" s="552"/>
      <c r="B39" s="551"/>
      <c r="C39" s="12" t="str">
        <f>'инновации+добровольчество0,41'!A229</f>
        <v>ТКО</v>
      </c>
      <c r="D39" s="117" t="str">
        <f>'инновации+добровольчество0,41'!B229</f>
        <v>договор</v>
      </c>
      <c r="E39" s="118">
        <f>'инновации+добровольчество0,41'!D229</f>
        <v>1.4907599999999999</v>
      </c>
    </row>
    <row r="40" spans="1:5" ht="14.45" customHeight="1" x14ac:dyDescent="0.25">
      <c r="A40" s="552"/>
      <c r="B40" s="551"/>
      <c r="C40" s="251" t="str">
        <f>'инновации+добровольчество0,41'!A230</f>
        <v>Электроэнергия (резерв)</v>
      </c>
      <c r="D40" s="251" t="str">
        <f>'инновации+добровольчество0,41'!B230</f>
        <v>МВт час.</v>
      </c>
      <c r="E40" s="117">
        <f>'инновации+добровольчество0,41'!D230</f>
        <v>1.3726799999999999</v>
      </c>
    </row>
    <row r="41" spans="1:5" ht="26.25" customHeight="1" x14ac:dyDescent="0.25">
      <c r="A41" s="552"/>
      <c r="B41" s="551"/>
      <c r="C41" s="559" t="s">
        <v>141</v>
      </c>
      <c r="D41" s="560"/>
      <c r="E41" s="561"/>
    </row>
    <row r="42" spans="1:5" ht="14.45" customHeight="1" x14ac:dyDescent="0.25">
      <c r="A42" s="552"/>
      <c r="B42" s="551"/>
      <c r="C42" s="126" t="str">
        <f>'инновации+добровольчество0,41'!A266</f>
        <v xml:space="preserve">Мониторинг систем пожарной сигнализации  </v>
      </c>
      <c r="D42" s="117" t="s">
        <v>22</v>
      </c>
      <c r="E42" s="238">
        <f>'инновации+добровольчество0,41'!D266</f>
        <v>4.92</v>
      </c>
    </row>
    <row r="43" spans="1:5" ht="14.45" customHeight="1" x14ac:dyDescent="0.25">
      <c r="A43" s="552"/>
      <c r="B43" s="551"/>
      <c r="C43" s="126" t="str">
        <f>'инновации+добровольчество0,41'!A267</f>
        <v xml:space="preserve">Уборка территории от снега </v>
      </c>
      <c r="D43" s="117" t="s">
        <v>22</v>
      </c>
      <c r="E43" s="238">
        <f>'инновации+добровольчество0,41'!D267</f>
        <v>0.82</v>
      </c>
    </row>
    <row r="44" spans="1:5" ht="14.45" customHeight="1" x14ac:dyDescent="0.25">
      <c r="A44" s="552"/>
      <c r="B44" s="551"/>
      <c r="C44" s="126" t="str">
        <f>'инновации+добровольчество0,41'!A268</f>
        <v>Профилактическая дезинфекция</v>
      </c>
      <c r="D44" s="117" t="s">
        <v>22</v>
      </c>
      <c r="E44" s="238">
        <f>'инновации+добровольчество0,41'!D268</f>
        <v>0.41</v>
      </c>
    </row>
    <row r="45" spans="1:5" ht="14.45" customHeight="1" x14ac:dyDescent="0.25">
      <c r="A45" s="552"/>
      <c r="B45" s="551"/>
      <c r="C45" s="126" t="str">
        <f>'инновации+добровольчество0,41'!A269</f>
        <v>Изготовление окна регистрации</v>
      </c>
      <c r="D45" s="117" t="s">
        <v>22</v>
      </c>
      <c r="E45" s="238">
        <f>'инновации+добровольчество0,41'!D269</f>
        <v>0.41</v>
      </c>
    </row>
    <row r="46" spans="1:5" ht="14.45" customHeight="1" x14ac:dyDescent="0.25">
      <c r="A46" s="552"/>
      <c r="B46" s="551"/>
      <c r="C46" s="126" t="str">
        <f>'инновации+добровольчество0,41'!A270</f>
        <v>Комплексное обслуживание системы тепловодоснабжения и конструктивных элементов здания</v>
      </c>
      <c r="D46" s="117" t="s">
        <v>22</v>
      </c>
      <c r="E46" s="238">
        <f>'инновации+добровольчество0,41'!D270</f>
        <v>0.41</v>
      </c>
    </row>
    <row r="47" spans="1:5" ht="22.5" customHeight="1" x14ac:dyDescent="0.25">
      <c r="A47" s="552"/>
      <c r="B47" s="551"/>
      <c r="C47" s="126" t="str">
        <f>'инновации+добровольчество0,41'!A271</f>
        <v>Договор осмотр технического состояния автомобиля</v>
      </c>
      <c r="D47" s="117" t="s">
        <v>22</v>
      </c>
      <c r="E47" s="238">
        <f>'инновации+добровольчество0,41'!D271</f>
        <v>34.85</v>
      </c>
    </row>
    <row r="48" spans="1:5" ht="19.5" customHeight="1" x14ac:dyDescent="0.25">
      <c r="A48" s="552"/>
      <c r="B48" s="551"/>
      <c r="C48" s="126" t="str">
        <f>'инновации+добровольчество0,41'!A272</f>
        <v>Техническое обслуживание систем пожарной сигнализации</v>
      </c>
      <c r="D48" s="117" t="s">
        <v>22</v>
      </c>
      <c r="E48" s="238">
        <f>'инновации+добровольчество0,41'!D272</f>
        <v>4.92</v>
      </c>
    </row>
    <row r="49" spans="1:5" ht="13.5" customHeight="1" x14ac:dyDescent="0.25">
      <c r="A49" s="552"/>
      <c r="B49" s="551"/>
      <c r="C49" s="126" t="str">
        <f>'инновации+добровольчество0,41'!A273</f>
        <v>Заправка катриджей</v>
      </c>
      <c r="D49" s="117" t="s">
        <v>22</v>
      </c>
      <c r="E49" s="238">
        <f>'инновации+добровольчество0,41'!D273</f>
        <v>4.0999999999999996</v>
      </c>
    </row>
    <row r="50" spans="1:5" ht="17.25" customHeight="1" x14ac:dyDescent="0.25">
      <c r="A50" s="552"/>
      <c r="B50" s="551"/>
      <c r="C50" s="126" t="str">
        <f>'инновации+добровольчество0,41'!A274</f>
        <v xml:space="preserve">ремонта отмостки и крылец здания МБУ «МЦ АУРУМ». </v>
      </c>
      <c r="D50" s="117" t="s">
        <v>22</v>
      </c>
      <c r="E50" s="238">
        <f>'инновации+добровольчество0,41'!D274</f>
        <v>0.41</v>
      </c>
    </row>
    <row r="51" spans="1:5" ht="35.25" customHeight="1" x14ac:dyDescent="0.25">
      <c r="A51" s="552"/>
      <c r="B51" s="551"/>
      <c r="C51" s="126" t="str">
        <f>'инновации+добровольчество0,41'!A275</f>
        <v>ремонт музыкального оборудования</v>
      </c>
      <c r="D51" s="117" t="s">
        <v>22</v>
      </c>
      <c r="E51" s="238">
        <f>'инновации+добровольчество0,41'!D275</f>
        <v>0.41</v>
      </c>
    </row>
    <row r="52" spans="1:5" ht="20.25" customHeight="1" x14ac:dyDescent="0.25">
      <c r="A52" s="552"/>
      <c r="B52" s="551"/>
      <c r="C52" s="126" t="str">
        <f>'инновации+добровольчество0,41'!A276</f>
        <v>Обучение электроустановки</v>
      </c>
      <c r="D52" s="117" t="s">
        <v>22</v>
      </c>
      <c r="E52" s="238">
        <f>'инновации+добровольчество0,41'!D276</f>
        <v>0.41</v>
      </c>
    </row>
    <row r="53" spans="1:5" x14ac:dyDescent="0.25">
      <c r="A53" s="552"/>
      <c r="B53" s="551"/>
      <c r="C53" s="126" t="str">
        <f>'инновации+добровольчество0,41'!A277</f>
        <v>обучение персонала</v>
      </c>
      <c r="D53" s="117" t="s">
        <v>22</v>
      </c>
      <c r="E53" s="238">
        <f>'инновации+добровольчество0,41'!D277</f>
        <v>0.41</v>
      </c>
    </row>
    <row r="54" spans="1:5" ht="18" customHeight="1" x14ac:dyDescent="0.25">
      <c r="A54" s="552"/>
      <c r="B54" s="551"/>
      <c r="C54" s="126" t="str">
        <f>'инновации+добровольчество0,41'!A278</f>
        <v>Возмещение мед осмотра (112/212)</v>
      </c>
      <c r="D54" s="117" t="s">
        <v>22</v>
      </c>
      <c r="E54" s="238">
        <f>'инновации+добровольчество0,41'!D278</f>
        <v>0.41</v>
      </c>
    </row>
    <row r="55" spans="1:5" ht="12" customHeight="1" x14ac:dyDescent="0.25">
      <c r="A55" s="552"/>
      <c r="B55" s="551"/>
      <c r="C55" s="126" t="str">
        <f>'инновации+добровольчество0,41'!A279</f>
        <v>Услуги СЕМИС подписка</v>
      </c>
      <c r="D55" s="117" t="s">
        <v>22</v>
      </c>
      <c r="E55" s="238">
        <f>'инновации+добровольчество0,41'!D279</f>
        <v>0.41</v>
      </c>
    </row>
    <row r="56" spans="1:5" ht="21" customHeight="1" x14ac:dyDescent="0.25">
      <c r="A56" s="552"/>
      <c r="B56" s="551"/>
      <c r="C56" s="126" t="str">
        <f>'инновации+добровольчество0,41'!A280</f>
        <v>Изготовление полка двухуровневого для создания открытого пространства</v>
      </c>
      <c r="D56" s="117" t="s">
        <v>22</v>
      </c>
      <c r="E56" s="238">
        <f>'инновации+добровольчество0,41'!D280</f>
        <v>0.41</v>
      </c>
    </row>
    <row r="57" spans="1:5" ht="21" customHeight="1" x14ac:dyDescent="0.25">
      <c r="A57" s="552"/>
      <c r="B57" s="551"/>
      <c r="C57" s="126" t="str">
        <f>'инновации+добровольчество0,41'!A281</f>
        <v>Предрейсовое медицинское обследование 200дней*85руб</v>
      </c>
      <c r="D57" s="117" t="s">
        <v>22</v>
      </c>
      <c r="E57" s="238">
        <f>'инновации+добровольчество0,41'!D281</f>
        <v>0.41</v>
      </c>
    </row>
    <row r="58" spans="1:5" ht="21" customHeight="1" x14ac:dyDescent="0.25">
      <c r="A58" s="552"/>
      <c r="B58" s="551"/>
      <c r="C58" s="126" t="str">
        <f>'инновации+добровольчество0,41'!A282</f>
        <v xml:space="preserve">Услуги охраны  </v>
      </c>
      <c r="D58" s="117" t="s">
        <v>22</v>
      </c>
      <c r="E58" s="238">
        <f>'инновации+добровольчество0,41'!D282</f>
        <v>0.41</v>
      </c>
    </row>
    <row r="59" spans="1:5" ht="21" customHeight="1" x14ac:dyDescent="0.25">
      <c r="A59" s="552"/>
      <c r="B59" s="551"/>
      <c r="C59" s="126" t="str">
        <f>'инновации+добровольчество0,41'!A283</f>
        <v>Обслуживание систем охранных средств сигнализации (тревожная кнопка)</v>
      </c>
      <c r="D59" s="117" t="s">
        <v>22</v>
      </c>
      <c r="E59" s="238">
        <f>'инновации+добровольчество0,41'!D283</f>
        <v>0.41</v>
      </c>
    </row>
    <row r="60" spans="1:5" ht="21" customHeight="1" x14ac:dyDescent="0.25">
      <c r="A60" s="552"/>
      <c r="B60" s="551"/>
      <c r="C60" s="126" t="str">
        <f>'инновации+добровольчество0,41'!A284</f>
        <v>Изготовление декоративного камина</v>
      </c>
      <c r="D60" s="117" t="s">
        <v>22</v>
      </c>
      <c r="E60" s="238">
        <f>'инновации+добровольчество0,41'!D284</f>
        <v>0.41</v>
      </c>
    </row>
    <row r="61" spans="1:5" ht="21" customHeight="1" x14ac:dyDescent="0.25">
      <c r="A61" s="552"/>
      <c r="B61" s="551"/>
      <c r="C61" s="126" t="str">
        <f>'инновации+добровольчество0,41'!A285</f>
        <v>Медосмотр при устройстве на работу</v>
      </c>
      <c r="D61" s="117" t="s">
        <v>22</v>
      </c>
      <c r="E61" s="238">
        <f>'инновации+добровольчество0,41'!D285</f>
        <v>0</v>
      </c>
    </row>
    <row r="62" spans="1:5" ht="21" customHeight="1" x14ac:dyDescent="0.25">
      <c r="A62" s="552"/>
      <c r="B62" s="551"/>
      <c r="C62" s="126" t="str">
        <f>'инновации+добровольчество0,41'!A286</f>
        <v>Организация питания воинов-интернационалистов</v>
      </c>
      <c r="D62" s="117" t="s">
        <v>22</v>
      </c>
      <c r="E62" s="238">
        <f>'инновации+добровольчество0,41'!D286</f>
        <v>0.41</v>
      </c>
    </row>
    <row r="63" spans="1:5" ht="21" hidden="1" customHeight="1" x14ac:dyDescent="0.25">
      <c r="A63" s="552"/>
      <c r="B63" s="551"/>
      <c r="C63" s="126" t="str">
        <f>'инновации+добровольчество0,41'!A287</f>
        <v>Страховая премия по полису ОСАГО за УАЗ</v>
      </c>
      <c r="D63" s="117" t="s">
        <v>22</v>
      </c>
      <c r="E63" s="238">
        <f>'инновации+добровольчество0,41'!D287</f>
        <v>0</v>
      </c>
    </row>
    <row r="64" spans="1:5" ht="21" hidden="1" customHeight="1" x14ac:dyDescent="0.25">
      <c r="A64" s="552"/>
      <c r="B64" s="551"/>
      <c r="C64" s="126" t="str">
        <f>'инновации+добровольчество0,41'!A288</f>
        <v>Диагностика бытовой и оргтехники для определения возможности ее дальнейшего использования (244/226)</v>
      </c>
      <c r="D64" s="117" t="s">
        <v>22</v>
      </c>
      <c r="E64" s="238">
        <f>'инновации+добровольчество0,41'!$D288</f>
        <v>0</v>
      </c>
    </row>
    <row r="65" spans="1:5" ht="21" hidden="1" customHeight="1" x14ac:dyDescent="0.25">
      <c r="A65" s="552"/>
      <c r="B65" s="551"/>
      <c r="C65" s="126" t="str">
        <f>'инновации+добровольчество0,41'!A289</f>
        <v>Изготовление снежных фигур</v>
      </c>
      <c r="D65" s="117" t="s">
        <v>22</v>
      </c>
      <c r="E65" s="238">
        <f>'инновации+добровольчество0,41'!$D289</f>
        <v>0</v>
      </c>
    </row>
    <row r="66" spans="1:5" ht="21" hidden="1" customHeight="1" x14ac:dyDescent="0.25">
      <c r="A66" s="552"/>
      <c r="B66" s="551"/>
      <c r="C66" s="126" t="str">
        <f>'инновации+добровольчество0,41'!A290</f>
        <v>Microsoft Windows 10</v>
      </c>
      <c r="D66" s="117" t="s">
        <v>22</v>
      </c>
      <c r="E66" s="238">
        <f>'инновации+добровольчество0,41'!$D290</f>
        <v>0.41</v>
      </c>
    </row>
    <row r="67" spans="1:5" ht="21" hidden="1" customHeight="1" x14ac:dyDescent="0.25">
      <c r="A67" s="552"/>
      <c r="B67" s="551"/>
      <c r="C67" s="126" t="str">
        <f>'инновации+добровольчество0,41'!A291</f>
        <v>Microsoft Office 2013</v>
      </c>
      <c r="D67" s="117" t="s">
        <v>22</v>
      </c>
      <c r="E67" s="238">
        <f>'инновации+добровольчество0,41'!$D291</f>
        <v>0.41</v>
      </c>
    </row>
    <row r="68" spans="1:5" ht="21" hidden="1" customHeight="1" x14ac:dyDescent="0.25">
      <c r="A68" s="552"/>
      <c r="B68" s="551"/>
      <c r="C68" s="126" t="str">
        <f>'инновации+добровольчество0,41'!A292</f>
        <v>организация светового шоу</v>
      </c>
      <c r="D68" s="117" t="s">
        <v>22</v>
      </c>
      <c r="E68" s="238">
        <f>'инновации+добровольчество0,41'!$D292</f>
        <v>0</v>
      </c>
    </row>
    <row r="69" spans="1:5" ht="21" hidden="1" customHeight="1" x14ac:dyDescent="0.25">
      <c r="A69" s="552"/>
      <c r="B69" s="551"/>
      <c r="C69" s="126" t="str">
        <f>'инновации+добровольчество0,41'!A293</f>
        <v>Оплата пени, штрафов (853/291)</v>
      </c>
      <c r="D69" s="117" t="s">
        <v>22</v>
      </c>
      <c r="E69" s="238">
        <f>'инновации+добровольчество0,41'!$D293</f>
        <v>0.41</v>
      </c>
    </row>
    <row r="70" spans="1:5" ht="21" hidden="1" customHeight="1" x14ac:dyDescent="0.25">
      <c r="A70" s="552"/>
      <c r="B70" s="551"/>
      <c r="C70" s="126">
        <f>'инновации+добровольчество0,41'!A294</f>
        <v>0</v>
      </c>
      <c r="D70" s="117" t="s">
        <v>22</v>
      </c>
      <c r="E70" s="238">
        <f>'инновации+добровольчество0,41'!$D294</f>
        <v>0</v>
      </c>
    </row>
    <row r="71" spans="1:5" ht="21" hidden="1" customHeight="1" x14ac:dyDescent="0.25">
      <c r="A71" s="552"/>
      <c r="B71" s="551"/>
      <c r="C71" s="126">
        <f>'инновации+добровольчество0,41'!A295</f>
        <v>0</v>
      </c>
      <c r="D71" s="117" t="s">
        <v>22</v>
      </c>
      <c r="E71" s="238">
        <f>'инновации+добровольчество0,41'!$D295</f>
        <v>0</v>
      </c>
    </row>
    <row r="72" spans="1:5" ht="21" hidden="1" customHeight="1" x14ac:dyDescent="0.25">
      <c r="A72" s="552"/>
      <c r="B72" s="551"/>
      <c r="C72" s="126">
        <f>'инновации+добровольчество0,41'!A296</f>
        <v>0</v>
      </c>
      <c r="D72" s="117" t="s">
        <v>22</v>
      </c>
      <c r="E72" s="238">
        <f>'инновации+добровольчество0,41'!$D296</f>
        <v>0</v>
      </c>
    </row>
    <row r="73" spans="1:5" ht="21" hidden="1" customHeight="1" x14ac:dyDescent="0.25">
      <c r="A73" s="552"/>
      <c r="B73" s="551"/>
      <c r="C73" s="126">
        <f>'инновации+добровольчество0,41'!A297</f>
        <v>0</v>
      </c>
      <c r="D73" s="117" t="s">
        <v>22</v>
      </c>
      <c r="E73" s="238">
        <f>'инновации+добровольчество0,41'!$D297</f>
        <v>0</v>
      </c>
    </row>
    <row r="74" spans="1:5" ht="21" hidden="1" customHeight="1" x14ac:dyDescent="0.25">
      <c r="A74" s="552"/>
      <c r="B74" s="551"/>
      <c r="C74" s="126">
        <f>'инновации+добровольчество0,41'!A298</f>
        <v>0</v>
      </c>
      <c r="D74" s="117" t="s">
        <v>22</v>
      </c>
      <c r="E74" s="238">
        <f>'инновации+добровольчество0,41'!$D298</f>
        <v>0</v>
      </c>
    </row>
    <row r="75" spans="1:5" ht="21" customHeight="1" x14ac:dyDescent="0.25">
      <c r="A75" s="552"/>
      <c r="B75" s="551"/>
      <c r="C75" s="562" t="s">
        <v>142</v>
      </c>
      <c r="D75" s="563"/>
      <c r="E75" s="564"/>
    </row>
    <row r="76" spans="1:5" ht="21" customHeight="1" x14ac:dyDescent="0.25">
      <c r="A76" s="552"/>
      <c r="B76" s="551"/>
      <c r="C76" s="119" t="str">
        <f>'инновации+добровольчество0,41'!A246</f>
        <v>переговоры по району, мин</v>
      </c>
      <c r="D76" s="145" t="s">
        <v>90</v>
      </c>
      <c r="E76" s="238">
        <f>'инновации+добровольчество0,41'!D246</f>
        <v>45.391099999999994</v>
      </c>
    </row>
    <row r="77" spans="1:5" ht="21" customHeight="1" x14ac:dyDescent="0.25">
      <c r="A77" s="552"/>
      <c r="B77" s="551"/>
      <c r="C77" s="119" t="str">
        <f>'инновации+добровольчество0,41'!A247</f>
        <v>Переговоры за пределами района,мин</v>
      </c>
      <c r="D77" s="145" t="s">
        <v>22</v>
      </c>
      <c r="E77" s="238">
        <f>'инновации+добровольчество0,41'!D247</f>
        <v>4.1081999999999992</v>
      </c>
    </row>
    <row r="78" spans="1:5" ht="21" customHeight="1" x14ac:dyDescent="0.25">
      <c r="A78" s="552"/>
      <c r="B78" s="551"/>
      <c r="C78" s="119" t="str">
        <f>'инновации+добровольчество0,41'!A248</f>
        <v>Абоненская плата за услуги связи, номеров</v>
      </c>
      <c r="D78" s="145" t="s">
        <v>37</v>
      </c>
      <c r="E78" s="238">
        <f>'инновации+добровольчество0,41'!D248</f>
        <v>0.41</v>
      </c>
    </row>
    <row r="79" spans="1:5" ht="21" customHeight="1" x14ac:dyDescent="0.25">
      <c r="A79" s="552"/>
      <c r="B79" s="551"/>
      <c r="C79" s="119" t="str">
        <f>'инновации+добровольчество0,41'!A249</f>
        <v xml:space="preserve">Абоненская плата за услуги Интернет </v>
      </c>
      <c r="D79" s="145" t="s">
        <v>37</v>
      </c>
      <c r="E79" s="238">
        <f>'инновации+добровольчество0,41'!D249</f>
        <v>0.41</v>
      </c>
    </row>
    <row r="80" spans="1:5" ht="21" customHeight="1" x14ac:dyDescent="0.25">
      <c r="A80" s="552"/>
      <c r="B80" s="551"/>
      <c r="C80" s="119" t="str">
        <f>'инновации+добровольчество0,41'!A250</f>
        <v>Почтовые конверты</v>
      </c>
      <c r="D80" s="145" t="s">
        <v>38</v>
      </c>
      <c r="E80" s="238">
        <f>'инновации+добровольчество0,41'!D250</f>
        <v>69.7</v>
      </c>
    </row>
    <row r="81" spans="1:5" ht="16.149999999999999" hidden="1" customHeight="1" x14ac:dyDescent="0.25">
      <c r="A81" s="552"/>
      <c r="B81" s="551"/>
      <c r="C81" s="119" t="e">
        <f>'инновации+добровольчество0,41'!#REF!</f>
        <v>#REF!</v>
      </c>
      <c r="D81" s="145" t="s">
        <v>38</v>
      </c>
      <c r="E81" s="238" t="e">
        <f>'инновации+добровольчество0,41'!#REF!</f>
        <v>#REF!</v>
      </c>
    </row>
    <row r="82" spans="1:5" ht="15.6" hidden="1" customHeight="1" x14ac:dyDescent="0.25">
      <c r="A82" s="552"/>
      <c r="B82" s="551"/>
      <c r="C82" s="119" t="e">
        <f>'инновации+добровольчество0,41'!#REF!</f>
        <v>#REF!</v>
      </c>
      <c r="D82" s="145" t="s">
        <v>22</v>
      </c>
      <c r="E82" s="238" t="e">
        <f>'инновации+добровольчество0,41'!#REF!</f>
        <v>#REF!</v>
      </c>
    </row>
    <row r="83" spans="1:5" s="146" customFormat="1" ht="12" customHeight="1" x14ac:dyDescent="0.2">
      <c r="A83" s="552"/>
      <c r="B83" s="551"/>
      <c r="C83" s="565" t="s">
        <v>143</v>
      </c>
      <c r="D83" s="566"/>
      <c r="E83" s="567"/>
    </row>
    <row r="84" spans="1:5" s="146" customFormat="1" ht="12" customHeight="1" x14ac:dyDescent="0.2">
      <c r="A84" s="552"/>
      <c r="B84" s="551"/>
      <c r="C84" s="110" t="s">
        <v>193</v>
      </c>
      <c r="D84" s="147" t="s">
        <v>147</v>
      </c>
      <c r="E84" s="239">
        <f>'инновации+добровольчество0,41'!D188</f>
        <v>0.41</v>
      </c>
    </row>
    <row r="85" spans="1:5" s="146" customFormat="1" ht="12" customHeight="1" x14ac:dyDescent="0.2">
      <c r="A85" s="552"/>
      <c r="B85" s="551"/>
      <c r="C85" s="120" t="s">
        <v>145</v>
      </c>
      <c r="D85" s="147" t="s">
        <v>138</v>
      </c>
      <c r="E85" s="239">
        <f>'инновации+добровольчество0,41'!D189</f>
        <v>0.41</v>
      </c>
    </row>
    <row r="86" spans="1:5" s="146" customFormat="1" ht="12" customHeight="1" x14ac:dyDescent="0.2">
      <c r="A86" s="552"/>
      <c r="B86" s="551"/>
      <c r="C86" s="120" t="s">
        <v>91</v>
      </c>
      <c r="D86" s="147" t="s">
        <v>138</v>
      </c>
      <c r="E86" s="239">
        <f>'инновации+добровольчество0,41'!D190</f>
        <v>0.20499999999999999</v>
      </c>
    </row>
    <row r="87" spans="1:5" s="146" customFormat="1" ht="12" customHeight="1" x14ac:dyDescent="0.2">
      <c r="A87" s="552"/>
      <c r="B87" s="551"/>
      <c r="C87" s="120" t="s">
        <v>146</v>
      </c>
      <c r="D87" s="147" t="s">
        <v>138</v>
      </c>
      <c r="E87" s="239">
        <f>'инновации+добровольчество0,41'!D191</f>
        <v>0.41</v>
      </c>
    </row>
    <row r="88" spans="1:5" s="146" customFormat="1" ht="12" customHeight="1" x14ac:dyDescent="0.2">
      <c r="A88" s="552"/>
      <c r="B88" s="551"/>
      <c r="C88" s="545" t="s">
        <v>150</v>
      </c>
      <c r="D88" s="546"/>
      <c r="E88" s="547"/>
    </row>
    <row r="89" spans="1:5" s="146" customFormat="1" ht="12" customHeight="1" x14ac:dyDescent="0.2">
      <c r="A89" s="552"/>
      <c r="B89" s="551"/>
      <c r="C89" s="122" t="str">
        <f>'инновации+добровольчество0,41'!A216</f>
        <v>Пособие по уходу за ребенком до 3-х лет</v>
      </c>
      <c r="D89" s="123" t="s">
        <v>126</v>
      </c>
      <c r="E89" s="235">
        <f>E84</f>
        <v>0.41</v>
      </c>
    </row>
    <row r="90" spans="1:5" s="146" customFormat="1" ht="12" customHeight="1" x14ac:dyDescent="0.2">
      <c r="A90" s="552"/>
      <c r="B90" s="551"/>
      <c r="C90" s="565" t="s">
        <v>151</v>
      </c>
      <c r="D90" s="566"/>
      <c r="E90" s="567"/>
    </row>
    <row r="91" spans="1:5" s="146" customFormat="1" ht="12" customHeight="1" x14ac:dyDescent="0.2">
      <c r="A91" s="552"/>
      <c r="B91" s="551"/>
      <c r="C91" s="121" t="s">
        <v>202</v>
      </c>
      <c r="D91" s="101" t="s">
        <v>39</v>
      </c>
      <c r="E91" s="231">
        <f>'инновации+добровольчество0,41'!E237</f>
        <v>0.41</v>
      </c>
    </row>
    <row r="92" spans="1:5" ht="28.15" customHeight="1" x14ac:dyDescent="0.25">
      <c r="A92" s="552"/>
      <c r="B92" s="551"/>
      <c r="C92" s="121" t="s">
        <v>203</v>
      </c>
      <c r="D92" s="101" t="s">
        <v>39</v>
      </c>
      <c r="E92" s="231">
        <f>'инновации+добровольчество0,41'!E238</f>
        <v>0.33500000000000002</v>
      </c>
    </row>
    <row r="93" spans="1:5" ht="28.15" customHeight="1" x14ac:dyDescent="0.25">
      <c r="A93" s="552"/>
      <c r="B93" s="551"/>
      <c r="C93" s="121" t="s">
        <v>204</v>
      </c>
      <c r="D93" s="101" t="s">
        <v>39</v>
      </c>
      <c r="E93" s="231">
        <f>'инновации+добровольчество0,41'!E239</f>
        <v>0.33500000000000002</v>
      </c>
    </row>
    <row r="94" spans="1:5" ht="28.15" customHeight="1" x14ac:dyDescent="0.25">
      <c r="A94" s="552"/>
      <c r="B94" s="551"/>
      <c r="C94" s="548" t="s">
        <v>152</v>
      </c>
      <c r="D94" s="549"/>
      <c r="E94" s="550"/>
    </row>
    <row r="95" spans="1:5" ht="28.15" hidden="1" customHeight="1" x14ac:dyDescent="0.25">
      <c r="A95" s="552"/>
      <c r="B95" s="551"/>
      <c r="C95" s="124" t="str">
        <f>'инновации+добровольчество0,41'!A257</f>
        <v>Проезд к месту учебы</v>
      </c>
      <c r="D95" s="125" t="s">
        <v>126</v>
      </c>
      <c r="E95" s="84">
        <f>'инновации+добровольчество0,41'!D257</f>
        <v>0</v>
      </c>
    </row>
    <row r="96" spans="1:5" ht="22.15" customHeight="1" x14ac:dyDescent="0.25">
      <c r="A96" s="552"/>
      <c r="B96" s="551"/>
      <c r="C96" s="124" t="str">
        <f>'инновации+добровольчество0,41'!A258</f>
        <v>Провоз груза 2000 кг (1 кг=9,50 руб)</v>
      </c>
      <c r="D96" s="125" t="s">
        <v>22</v>
      </c>
      <c r="E96" s="84">
        <f>'инновации+добровольчество0,41'!D258</f>
        <v>0.41</v>
      </c>
    </row>
    <row r="97" spans="1:5" ht="19.5" customHeight="1" x14ac:dyDescent="0.25">
      <c r="A97" s="552"/>
      <c r="B97" s="551"/>
      <c r="C97" s="562" t="s">
        <v>153</v>
      </c>
      <c r="D97" s="563"/>
      <c r="E97" s="564"/>
    </row>
    <row r="98" spans="1:5" ht="24" customHeight="1" x14ac:dyDescent="0.25">
      <c r="A98" s="552"/>
      <c r="B98" s="551"/>
      <c r="C98" s="112" t="str">
        <f>'инновации+добровольчество0,41'!A305</f>
        <v>Пиломатериал</v>
      </c>
      <c r="D98" s="67" t="str">
        <f>'инновации+добровольчество0,41'!B305</f>
        <v>шт</v>
      </c>
      <c r="E98" s="170">
        <f>'инновации+добровольчество0,41'!D305</f>
        <v>2.1729999999999996</v>
      </c>
    </row>
    <row r="99" spans="1:5" ht="24" customHeight="1" x14ac:dyDescent="0.25">
      <c r="A99" s="552"/>
      <c r="B99" s="551"/>
      <c r="C99" s="112" t="str">
        <f>'инновации+добровольчество0,41'!A306</f>
        <v>Катридж CN54AE HP 933XL</v>
      </c>
      <c r="D99" s="67" t="str">
        <f>'инновации+добровольчество0,41'!B306</f>
        <v>шт</v>
      </c>
      <c r="E99" s="170">
        <f>'инновации+добровольчество0,41'!D306</f>
        <v>3.69</v>
      </c>
    </row>
    <row r="100" spans="1:5" ht="18.75" customHeight="1" x14ac:dyDescent="0.25">
      <c r="A100" s="552"/>
      <c r="B100" s="551"/>
      <c r="C100" s="112" t="str">
        <f>'инновации+добровольчество0,41'!A307</f>
        <v>Катридж CN54AE HP 932XL</v>
      </c>
      <c r="D100" s="67" t="str">
        <f>'инновации+добровольчество0,41'!B307</f>
        <v>шт</v>
      </c>
      <c r="E100" s="170">
        <f>'инновации+добровольчество0,41'!D307</f>
        <v>1.23</v>
      </c>
    </row>
    <row r="101" spans="1:5" ht="18.75" customHeight="1" x14ac:dyDescent="0.25">
      <c r="A101" s="552"/>
      <c r="B101" s="551"/>
      <c r="C101" s="112" t="str">
        <f>'инновации+добровольчество0,41'!A308</f>
        <v>Чернила Canon Gl-490C PIXMA</v>
      </c>
      <c r="D101" s="67" t="str">
        <f>'инновации+добровольчество0,41'!B308</f>
        <v>шт</v>
      </c>
      <c r="E101" s="170">
        <f>'инновации+добровольчество0,41'!D308</f>
        <v>4.92</v>
      </c>
    </row>
    <row r="102" spans="1:5" ht="24" customHeight="1" x14ac:dyDescent="0.25">
      <c r="A102" s="552"/>
      <c r="B102" s="551"/>
      <c r="C102" s="112" t="str">
        <f>'инновации+добровольчество0,41'!A309</f>
        <v>Бумага А4 500 шт. SvetoCopy</v>
      </c>
      <c r="D102" s="67" t="str">
        <f>'инновации+добровольчество0,41'!B309</f>
        <v>шт</v>
      </c>
      <c r="E102" s="170">
        <f>'инновации+добровольчество0,41'!D309</f>
        <v>12.299999999999999</v>
      </c>
    </row>
    <row r="103" spans="1:5" ht="24" customHeight="1" x14ac:dyDescent="0.25">
      <c r="A103" s="552"/>
      <c r="B103" s="551"/>
      <c r="C103" s="112" t="str">
        <f>'инновации+добровольчество0,41'!A310</f>
        <v>Бумага А3 500 шт. SvetoCopy</v>
      </c>
      <c r="D103" s="67" t="str">
        <f>'инновации+добровольчество0,41'!B310</f>
        <v>шт</v>
      </c>
      <c r="E103" s="170">
        <f>'инновации+добровольчество0,41'!D310</f>
        <v>8.1999999999999993</v>
      </c>
    </row>
    <row r="104" spans="1:5" ht="18.600000000000001" customHeight="1" x14ac:dyDescent="0.25">
      <c r="A104" s="552"/>
      <c r="B104" s="551"/>
      <c r="C104" s="112" t="str">
        <f>'инновации+добровольчество0,41'!A311</f>
        <v>Мышь USB</v>
      </c>
      <c r="D104" s="67" t="str">
        <f>'инновации+добровольчество0,41'!B311</f>
        <v>шт</v>
      </c>
      <c r="E104" s="170">
        <f>'инновации+добровольчество0,41'!D311</f>
        <v>1.64</v>
      </c>
    </row>
    <row r="105" spans="1:5" ht="15.6" customHeight="1" x14ac:dyDescent="0.25">
      <c r="A105" s="552"/>
      <c r="B105" s="551"/>
      <c r="C105" s="112" t="str">
        <f>'инновации+добровольчество0,41'!A312</f>
        <v xml:space="preserve">Мешки для мусора </v>
      </c>
      <c r="D105" s="67" t="str">
        <f>'инновации+добровольчество0,41'!B312</f>
        <v>шт</v>
      </c>
      <c r="E105" s="170">
        <f>'инновации+добровольчество0,41'!D312</f>
        <v>8.1999999999999993</v>
      </c>
    </row>
    <row r="106" spans="1:5" ht="12" customHeight="1" x14ac:dyDescent="0.25">
      <c r="A106" s="552"/>
      <c r="B106" s="551"/>
      <c r="C106" s="112" t="str">
        <f>'инновации+добровольчество0,41'!A313</f>
        <v>Бытовая химия</v>
      </c>
      <c r="D106" s="67" t="str">
        <f>'инновации+добровольчество0,41'!B313</f>
        <v>шт</v>
      </c>
      <c r="E106" s="170">
        <f>'инновации+добровольчество0,41'!D313</f>
        <v>0.41</v>
      </c>
    </row>
    <row r="107" spans="1:5" ht="12" customHeight="1" x14ac:dyDescent="0.25">
      <c r="A107" s="552"/>
      <c r="B107" s="551"/>
      <c r="C107" s="112" t="str">
        <f>'инновации+добровольчество0,41'!A314</f>
        <v>Фанера</v>
      </c>
      <c r="D107" s="67" t="str">
        <f>'инновации+добровольчество0,41'!B314</f>
        <v>шт</v>
      </c>
      <c r="E107" s="170">
        <f>'инновации+добровольчество0,41'!D314</f>
        <v>0.41</v>
      </c>
    </row>
    <row r="108" spans="1:5" ht="12" customHeight="1" x14ac:dyDescent="0.25">
      <c r="A108" s="552"/>
      <c r="B108" s="551"/>
      <c r="C108" s="112" t="str">
        <f>'инновации+добровольчество0,41'!A315</f>
        <v>Антифриз</v>
      </c>
      <c r="D108" s="67" t="str">
        <f>'инновации+добровольчество0,41'!B315</f>
        <v>шт</v>
      </c>
      <c r="E108" s="170">
        <f>'инновации+добровольчество0,41'!D315</f>
        <v>12.299999999999999</v>
      </c>
    </row>
    <row r="109" spans="1:5" ht="12" customHeight="1" x14ac:dyDescent="0.25">
      <c r="A109" s="552"/>
      <c r="B109" s="551"/>
      <c r="C109" s="112" t="str">
        <f>'инновации+добровольчество0,41'!A316</f>
        <v>Саморезы</v>
      </c>
      <c r="D109" s="67" t="str">
        <f>'инновации+добровольчество0,41'!B316</f>
        <v>шт</v>
      </c>
      <c r="E109" s="170">
        <f>'инновации+добровольчество0,41'!D316</f>
        <v>4.0999999999999996</v>
      </c>
    </row>
    <row r="110" spans="1:5" ht="12" customHeight="1" x14ac:dyDescent="0.25">
      <c r="A110" s="552"/>
      <c r="B110" s="551"/>
      <c r="C110" s="112" t="str">
        <f>'инновации+добровольчество0,41'!A317</f>
        <v>Инструмент металлический ручной</v>
      </c>
      <c r="D110" s="67" t="str">
        <f>'инновации+добровольчество0,41'!B317</f>
        <v>шт</v>
      </c>
      <c r="E110" s="170">
        <f>'инновации+добровольчество0,41'!D317</f>
        <v>2.0499999999999998</v>
      </c>
    </row>
    <row r="111" spans="1:5" ht="12" hidden="1" customHeight="1" x14ac:dyDescent="0.25">
      <c r="A111" s="552"/>
      <c r="B111" s="551"/>
      <c r="C111" s="112" t="str">
        <f>'инновации+добровольчество0,41'!A318</f>
        <v>Краска эмаль</v>
      </c>
      <c r="D111" s="67" t="str">
        <f>'инновации+добровольчество0,41'!B318</f>
        <v>шт</v>
      </c>
      <c r="E111" s="170">
        <f>'инновации+добровольчество0,41'!D318</f>
        <v>12.299999999999999</v>
      </c>
    </row>
    <row r="112" spans="1:5" ht="12" hidden="1" customHeight="1" x14ac:dyDescent="0.25">
      <c r="A112" s="552"/>
      <c r="B112" s="551"/>
      <c r="C112" s="112" t="str">
        <f>'инновации+добровольчество0,41'!A319</f>
        <v>Краска ВДН</v>
      </c>
      <c r="D112" s="67" t="str">
        <f>'инновации+добровольчество0,41'!B319</f>
        <v>шт</v>
      </c>
      <c r="E112" s="170">
        <f>'инновации+добровольчество0,41'!D319</f>
        <v>2.0499999999999998</v>
      </c>
    </row>
    <row r="113" spans="1:5" ht="12" customHeight="1" x14ac:dyDescent="0.25">
      <c r="A113" s="552"/>
      <c r="B113" s="551"/>
      <c r="C113" s="112" t="str">
        <f>'инновации+добровольчество0,41'!A320</f>
        <v>Кисти</v>
      </c>
      <c r="D113" s="67" t="str">
        <f>'инновации+добровольчество0,41'!B320</f>
        <v>шт</v>
      </c>
      <c r="E113" s="170">
        <f>'инновации+добровольчество0,41'!D320</f>
        <v>8.1999999999999993</v>
      </c>
    </row>
    <row r="114" spans="1:5" ht="12" hidden="1" customHeight="1" x14ac:dyDescent="0.25">
      <c r="A114" s="552"/>
      <c r="B114" s="551"/>
      <c r="C114" s="112" t="str">
        <f>'инновации+добровольчество0,41'!A321</f>
        <v>Перчатка пвх</v>
      </c>
      <c r="D114" s="67" t="str">
        <f>'инновации+добровольчество0,41'!B321</f>
        <v>шт</v>
      </c>
      <c r="E114" s="170">
        <f>'инновации+добровольчество0,41'!D321</f>
        <v>16.399999999999999</v>
      </c>
    </row>
    <row r="115" spans="1:5" ht="12" hidden="1" customHeight="1" x14ac:dyDescent="0.25">
      <c r="A115" s="552"/>
      <c r="B115" s="551"/>
      <c r="C115" s="112" t="str">
        <f>'инновации+добровольчество0,41'!A322</f>
        <v>Грабли, лопаты</v>
      </c>
      <c r="D115" s="67" t="str">
        <f>'инновации+добровольчество0,41'!B322</f>
        <v>шт</v>
      </c>
      <c r="E115" s="170">
        <f>'инновации+добровольчество0,41'!D322</f>
        <v>4.0999999999999996</v>
      </c>
    </row>
    <row r="116" spans="1:5" ht="12" hidden="1" customHeight="1" x14ac:dyDescent="0.25">
      <c r="A116" s="552"/>
      <c r="B116" s="551"/>
      <c r="C116" s="112" t="str">
        <f>'инновации+добровольчество0,41'!A323</f>
        <v>Молоток</v>
      </c>
      <c r="D116" s="67" t="str">
        <f>'инновации+добровольчество0,41'!B323</f>
        <v>шт</v>
      </c>
      <c r="E116" s="170">
        <f>'инновации+добровольчество0,41'!D323</f>
        <v>1.23</v>
      </c>
    </row>
    <row r="117" spans="1:5" ht="12" hidden="1" customHeight="1" x14ac:dyDescent="0.25">
      <c r="A117" s="552"/>
      <c r="B117" s="551"/>
      <c r="C117" s="112" t="str">
        <f>'инновации+добровольчество0,41'!A324</f>
        <v>Гвозди</v>
      </c>
      <c r="D117" s="67" t="str">
        <f>'инновации+добровольчество0,41'!B324</f>
        <v>шт</v>
      </c>
      <c r="E117" s="170">
        <f>'инновации+добровольчество0,41'!D324</f>
        <v>0.82</v>
      </c>
    </row>
    <row r="118" spans="1:5" ht="12" hidden="1" customHeight="1" x14ac:dyDescent="0.25">
      <c r="A118" s="552"/>
      <c r="B118" s="551"/>
      <c r="C118" s="112" t="str">
        <f>'инновации+добровольчество0,41'!A325</f>
        <v>Тонер НР</v>
      </c>
      <c r="D118" s="67" t="str">
        <f>'инновации+добровольчество0,41'!B325</f>
        <v>шт</v>
      </c>
      <c r="E118" s="170">
        <f>'инновации+добровольчество0,41'!D325</f>
        <v>0.82</v>
      </c>
    </row>
    <row r="119" spans="1:5" ht="12" customHeight="1" x14ac:dyDescent="0.25">
      <c r="A119" s="552"/>
      <c r="B119" s="551"/>
      <c r="C119" s="112" t="str">
        <f>'инновации+добровольчество0,41'!A326</f>
        <v>Тонер Canon</v>
      </c>
      <c r="D119" s="67" t="str">
        <f>'инновации+добровольчество0,41'!B326</f>
        <v>шт</v>
      </c>
      <c r="E119" s="170">
        <f>'инновации+добровольчество0,41'!D326</f>
        <v>0.41</v>
      </c>
    </row>
    <row r="120" spans="1:5" ht="12" customHeight="1" x14ac:dyDescent="0.25">
      <c r="A120" s="552"/>
      <c r="B120" s="551"/>
      <c r="C120" s="112" t="str">
        <f>'инновации+добровольчество0,41'!A327</f>
        <v>Эмаль</v>
      </c>
      <c r="D120" s="67" t="str">
        <f>'инновации+добровольчество0,41'!B327</f>
        <v>шт</v>
      </c>
      <c r="E120" s="170">
        <f>'инновации+добровольчество0,41'!D327</f>
        <v>0.82</v>
      </c>
    </row>
    <row r="121" spans="1:5" ht="12" customHeight="1" x14ac:dyDescent="0.25">
      <c r="A121" s="552"/>
      <c r="B121" s="551"/>
      <c r="C121" s="112" t="str">
        <f>'инновации+добровольчество0,41'!A328</f>
        <v>Эмаль аэрозоль</v>
      </c>
      <c r="D121" s="67" t="str">
        <f>'инновации+добровольчество0,41'!B328</f>
        <v>шт</v>
      </c>
      <c r="E121" s="170">
        <f>'инновации+добровольчество0,41'!D328</f>
        <v>3.28</v>
      </c>
    </row>
    <row r="122" spans="1:5" ht="12" customHeight="1" x14ac:dyDescent="0.25">
      <c r="A122" s="552"/>
      <c r="B122" s="551"/>
      <c r="C122" s="112" t="str">
        <f>'инновации+добровольчество0,41'!A329</f>
        <v>пакет майка</v>
      </c>
      <c r="D122" s="67" t="str">
        <f>'инновации+добровольчество0,41'!B329</f>
        <v>шт</v>
      </c>
      <c r="E122" s="170">
        <f>'инновации+добровольчество0,41'!D329</f>
        <v>0.41</v>
      </c>
    </row>
    <row r="123" spans="1:5" ht="12" customHeight="1" x14ac:dyDescent="0.25">
      <c r="A123" s="552"/>
      <c r="B123" s="551"/>
      <c r="C123" s="112" t="str">
        <f>'инновации+добровольчество0,41'!A330</f>
        <v>шпилька резьбовая</v>
      </c>
      <c r="D123" s="67" t="str">
        <f>'инновации+добровольчество0,41'!B330</f>
        <v>шт</v>
      </c>
      <c r="E123" s="170">
        <f>'инновации+добровольчество0,41'!D330</f>
        <v>0.82</v>
      </c>
    </row>
    <row r="124" spans="1:5" ht="12" customHeight="1" x14ac:dyDescent="0.25">
      <c r="A124" s="552"/>
      <c r="B124" s="551"/>
      <c r="C124" s="112" t="str">
        <f>'инновации+добровольчество0,41'!A331</f>
        <v>сверло</v>
      </c>
      <c r="D124" s="67" t="str">
        <f>'инновации+добровольчество0,41'!B331</f>
        <v>шт</v>
      </c>
      <c r="E124" s="170">
        <f>'инновации+добровольчество0,41'!D331</f>
        <v>0.41</v>
      </c>
    </row>
    <row r="125" spans="1:5" ht="12" customHeight="1" x14ac:dyDescent="0.25">
      <c r="A125" s="552"/>
      <c r="B125" s="551"/>
      <c r="C125" s="112" t="str">
        <f>'инновации+добровольчество0,41'!A332</f>
        <v>антифриз</v>
      </c>
      <c r="D125" s="67" t="str">
        <f>'инновации+добровольчество0,41'!B332</f>
        <v>шт</v>
      </c>
      <c r="E125" s="170">
        <f>'инновации+добровольчество0,41'!D332</f>
        <v>0.82</v>
      </c>
    </row>
    <row r="126" spans="1:5" ht="12" customHeight="1" x14ac:dyDescent="0.25">
      <c r="A126" s="552"/>
      <c r="B126" s="551"/>
      <c r="C126" s="112" t="str">
        <f>'инновации+добровольчество0,41'!A333</f>
        <v>ледоруб</v>
      </c>
      <c r="D126" s="67" t="str">
        <f>'инновации+добровольчество0,41'!B333</f>
        <v>шт</v>
      </c>
      <c r="E126" s="170">
        <f>'инновации+добровольчество0,41'!D333</f>
        <v>0.41</v>
      </c>
    </row>
    <row r="127" spans="1:5" ht="12" customHeight="1" x14ac:dyDescent="0.25">
      <c r="A127" s="552"/>
      <c r="B127" s="551"/>
      <c r="C127" s="112" t="str">
        <f>'инновации+добровольчество0,41'!A334</f>
        <v>труба</v>
      </c>
      <c r="D127" s="67" t="str">
        <f>'инновации+добровольчество0,41'!B334</f>
        <v>шт</v>
      </c>
      <c r="E127" s="170">
        <f>'инновации+добровольчество0,41'!D334</f>
        <v>1.23</v>
      </c>
    </row>
    <row r="128" spans="1:5" ht="12" customHeight="1" x14ac:dyDescent="0.25">
      <c r="A128" s="552"/>
      <c r="B128" s="551"/>
      <c r="C128" s="112" t="str">
        <f>'инновации+добровольчество0,41'!A335</f>
        <v>кронштейн</v>
      </c>
      <c r="D128" s="67" t="str">
        <f>'инновации+добровольчество0,41'!B335</f>
        <v>шт</v>
      </c>
      <c r="E128" s="170">
        <f>'инновации+добровольчество0,41'!D335</f>
        <v>0.82</v>
      </c>
    </row>
    <row r="129" spans="1:5" ht="12" customHeight="1" x14ac:dyDescent="0.25">
      <c r="A129" s="552"/>
      <c r="B129" s="551"/>
      <c r="C129" s="112" t="str">
        <f>'инновации+добровольчество0,41'!A336</f>
        <v>электрод</v>
      </c>
      <c r="D129" s="67" t="str">
        <f>'инновации+добровольчество0,41'!B336</f>
        <v>шт</v>
      </c>
      <c r="E129" s="170">
        <f>'инновации+добровольчество0,41'!D336</f>
        <v>0.41</v>
      </c>
    </row>
    <row r="130" spans="1:5" ht="12" customHeight="1" x14ac:dyDescent="0.25">
      <c r="A130" s="552"/>
      <c r="B130" s="551"/>
      <c r="C130" s="112" t="str">
        <f>'инновации+добровольчество0,41'!A337</f>
        <v>круг отрезной</v>
      </c>
      <c r="D130" s="67" t="str">
        <f>'инновации+добровольчество0,41'!B337</f>
        <v>шт</v>
      </c>
      <c r="E130" s="170">
        <f>'инновации+добровольчество0,41'!D337</f>
        <v>4.51</v>
      </c>
    </row>
    <row r="131" spans="1:5" ht="12" customHeight="1" x14ac:dyDescent="0.25">
      <c r="A131" s="552"/>
      <c r="B131" s="551"/>
      <c r="C131" s="112" t="str">
        <f>'инновации+добровольчество0,41'!A338</f>
        <v>круг отрезной</v>
      </c>
      <c r="D131" s="67" t="str">
        <f>'инновации+добровольчество0,41'!B338</f>
        <v>шт</v>
      </c>
      <c r="E131" s="170">
        <f>'инновации+добровольчество0,41'!D338</f>
        <v>1.23</v>
      </c>
    </row>
    <row r="132" spans="1:5" ht="15" customHeight="1" x14ac:dyDescent="0.25">
      <c r="A132" s="552"/>
      <c r="B132" s="551"/>
      <c r="C132" s="112" t="str">
        <f>'инновации+добровольчество0,41'!A339</f>
        <v>круг отрезной</v>
      </c>
      <c r="D132" s="67" t="str">
        <f>'инновации+добровольчество0,41'!B339</f>
        <v>шт</v>
      </c>
      <c r="E132" s="170">
        <f>'инновации+добровольчество0,41'!D339</f>
        <v>0.41</v>
      </c>
    </row>
    <row r="133" spans="1:5" x14ac:dyDescent="0.25">
      <c r="A133" s="552"/>
      <c r="B133" s="551"/>
      <c r="C133" s="112" t="str">
        <f>'инновации+добровольчество0,41'!A340</f>
        <v>круг зачистной</v>
      </c>
      <c r="D133" s="67" t="str">
        <f>'инновации+добровольчество0,41'!B340</f>
        <v>шт</v>
      </c>
      <c r="E133" s="170">
        <f>'инновации+добровольчество0,41'!D340</f>
        <v>0.41</v>
      </c>
    </row>
    <row r="134" spans="1:5" x14ac:dyDescent="0.25">
      <c r="A134" s="552"/>
      <c r="B134" s="551"/>
      <c r="C134" s="112" t="str">
        <f>'инновации+добровольчество0,41'!A341</f>
        <v>кабель-канал</v>
      </c>
      <c r="D134" s="67" t="str">
        <f>'инновации+добровольчество0,41'!B341</f>
        <v>шт</v>
      </c>
      <c r="E134" s="170">
        <f>'инновации+добровольчество0,41'!D341</f>
        <v>0.41</v>
      </c>
    </row>
    <row r="135" spans="1:5" x14ac:dyDescent="0.25">
      <c r="A135" s="552"/>
      <c r="B135" s="551"/>
      <c r="C135" s="112" t="str">
        <f>'инновации+добровольчество0,41'!A342</f>
        <v>саморез</v>
      </c>
      <c r="D135" s="67" t="str">
        <f>'инновации+добровольчество0,41'!B342</f>
        <v>шт</v>
      </c>
      <c r="E135" s="170">
        <f>'инновации+добровольчество0,41'!D342</f>
        <v>20.5</v>
      </c>
    </row>
    <row r="136" spans="1:5" x14ac:dyDescent="0.25">
      <c r="A136" s="552"/>
      <c r="B136" s="551"/>
      <c r="C136" s="112" t="str">
        <f>'инновации+добровольчество0,41'!A343</f>
        <v>лопата</v>
      </c>
      <c r="D136" s="67" t="str">
        <f>'инновации+добровольчество0,41'!B343</f>
        <v>шт</v>
      </c>
      <c r="E136" s="170">
        <f>'инновации+добровольчество0,41'!D343</f>
        <v>0.82</v>
      </c>
    </row>
    <row r="137" spans="1:5" x14ac:dyDescent="0.25">
      <c r="A137" s="552"/>
      <c r="B137" s="551"/>
      <c r="C137" s="112" t="str">
        <f>'инновации+добровольчество0,41'!A344</f>
        <v>черенок</v>
      </c>
      <c r="D137" s="67" t="str">
        <f>'инновации+добровольчество0,41'!B344</f>
        <v>шт</v>
      </c>
      <c r="E137" s="170">
        <f>'инновации+добровольчество0,41'!D344</f>
        <v>0.82</v>
      </c>
    </row>
    <row r="138" spans="1:5" x14ac:dyDescent="0.25">
      <c r="A138" s="552"/>
      <c r="B138" s="551"/>
      <c r="C138" s="112" t="str">
        <f>'инновации+добровольчество0,41'!A345</f>
        <v>домкрат</v>
      </c>
      <c r="D138" s="67" t="str">
        <f>'инновации+добровольчество0,41'!B345</f>
        <v>шт</v>
      </c>
      <c r="E138" s="170">
        <f>'инновации+добровольчество0,41'!D345</f>
        <v>0.41</v>
      </c>
    </row>
    <row r="139" spans="1:5" x14ac:dyDescent="0.25">
      <c r="A139" s="552"/>
      <c r="B139" s="551"/>
      <c r="C139" s="112" t="str">
        <f>'инновации+добровольчество0,41'!A346</f>
        <v>стяжка</v>
      </c>
      <c r="D139" s="67" t="str">
        <f>'инновации+добровольчество0,41'!B346</f>
        <v>шт</v>
      </c>
      <c r="E139" s="170">
        <f>'инновации+добровольчество0,41'!D346</f>
        <v>0.41</v>
      </c>
    </row>
    <row r="140" spans="1:5" x14ac:dyDescent="0.25">
      <c r="A140" s="552"/>
      <c r="B140" s="551"/>
      <c r="C140" s="112" t="str">
        <f>'инновации+добровольчество0,41'!A347</f>
        <v>смазка</v>
      </c>
      <c r="D140" s="67" t="str">
        <f>'инновации+добровольчество0,41'!B347</f>
        <v>шт</v>
      </c>
      <c r="E140" s="170">
        <f>'инновации+добровольчество0,41'!D347</f>
        <v>0.41</v>
      </c>
    </row>
    <row r="141" spans="1:5" x14ac:dyDescent="0.25">
      <c r="A141" s="552"/>
      <c r="B141" s="551"/>
      <c r="C141" s="112" t="str">
        <f>'инновации+добровольчество0,41'!A348</f>
        <v>лопата</v>
      </c>
      <c r="D141" s="67" t="str">
        <f>'инновации+добровольчество0,41'!B348</f>
        <v>шт</v>
      </c>
      <c r="E141" s="170">
        <f>'инновации+добровольчество0,41'!D348</f>
        <v>0.41</v>
      </c>
    </row>
    <row r="142" spans="1:5" x14ac:dyDescent="0.25">
      <c r="A142" s="552"/>
      <c r="B142" s="551"/>
      <c r="C142" s="112" t="str">
        <f>'инновации+добровольчество0,41'!A349</f>
        <v>ключи</v>
      </c>
      <c r="D142" s="67" t="str">
        <f>'инновации+добровольчество0,41'!B349</f>
        <v>шт</v>
      </c>
      <c r="E142" s="170">
        <f>'инновации+добровольчество0,41'!D349</f>
        <v>0.41</v>
      </c>
    </row>
    <row r="143" spans="1:5" x14ac:dyDescent="0.25">
      <c r="A143" s="552"/>
      <c r="B143" s="551"/>
      <c r="C143" s="112" t="str">
        <f>'инновации+добровольчество0,41'!A350</f>
        <v>болт</v>
      </c>
      <c r="D143" s="67" t="str">
        <f>'инновации+добровольчество0,41'!B350</f>
        <v>шт</v>
      </c>
      <c r="E143" s="170">
        <f>'инновации+добровольчество0,41'!D350</f>
        <v>1.64</v>
      </c>
    </row>
    <row r="144" spans="1:5" x14ac:dyDescent="0.25">
      <c r="A144" s="552"/>
      <c r="B144" s="551"/>
      <c r="C144" s="112" t="str">
        <f>'инновации+добровольчество0,41'!A351</f>
        <v>гайка</v>
      </c>
      <c r="D144" s="67" t="str">
        <f>'инновации+добровольчество0,41'!B351</f>
        <v>шт</v>
      </c>
      <c r="E144" s="170">
        <f>'инновации+добровольчество0,41'!D351</f>
        <v>1.64</v>
      </c>
    </row>
    <row r="145" spans="1:5" x14ac:dyDescent="0.25">
      <c r="A145" s="552"/>
      <c r="B145" s="551"/>
      <c r="C145" s="112" t="str">
        <f>'инновации+добровольчество0,41'!A352</f>
        <v>эмаль аэрозоль</v>
      </c>
      <c r="D145" s="67" t="str">
        <f>'инновации+добровольчество0,41'!B352</f>
        <v>шт</v>
      </c>
      <c r="E145" s="170">
        <f>'инновации+добровольчество0,41'!D352</f>
        <v>1.23</v>
      </c>
    </row>
    <row r="146" spans="1:5" x14ac:dyDescent="0.25">
      <c r="A146" s="552"/>
      <c r="B146" s="551"/>
      <c r="C146" s="112" t="str">
        <f>'инновации+добровольчество0,41'!A353</f>
        <v>бумага нажд</v>
      </c>
      <c r="D146" s="67" t="str">
        <f>'инновации+добровольчество0,41'!B353</f>
        <v>шт</v>
      </c>
      <c r="E146" s="170">
        <f>'инновации+добровольчество0,41'!D353</f>
        <v>8.1999999999999993</v>
      </c>
    </row>
    <row r="147" spans="1:5" x14ac:dyDescent="0.25">
      <c r="A147" s="552"/>
      <c r="B147" s="551"/>
      <c r="C147" s="112" t="str">
        <f>'инновации+добровольчество0,41'!A354</f>
        <v>круг отрезной</v>
      </c>
      <c r="D147" s="67" t="str">
        <f>'инновации+добровольчество0,41'!B354</f>
        <v>шт</v>
      </c>
      <c r="E147" s="170">
        <f>'инновации+добровольчество0,41'!D354</f>
        <v>4.0999999999999996</v>
      </c>
    </row>
    <row r="148" spans="1:5" x14ac:dyDescent="0.25">
      <c r="A148" s="552"/>
      <c r="B148" s="551"/>
      <c r="C148" s="112" t="str">
        <f>'инновации+добровольчество0,41'!A355</f>
        <v>герметик</v>
      </c>
      <c r="D148" s="67" t="str">
        <f>'инновации+добровольчество0,41'!B355</f>
        <v>шт</v>
      </c>
      <c r="E148" s="170">
        <f>'инновации+добровольчество0,41'!D355</f>
        <v>0.41</v>
      </c>
    </row>
    <row r="149" spans="1:5" x14ac:dyDescent="0.25">
      <c r="A149" s="552"/>
      <c r="B149" s="551"/>
      <c r="C149" s="112" t="str">
        <f>'инновации+добровольчество0,41'!A356</f>
        <v>кенгуру</v>
      </c>
      <c r="D149" s="67" t="str">
        <f>'инновации+добровольчество0,41'!B356</f>
        <v>шт</v>
      </c>
      <c r="E149" s="170">
        <f>'инновации+добровольчество0,41'!D356</f>
        <v>0.82</v>
      </c>
    </row>
    <row r="150" spans="1:5" x14ac:dyDescent="0.25">
      <c r="A150" s="552"/>
      <c r="B150" s="551"/>
      <c r="C150" s="112" t="str">
        <f>'инновации+добровольчество0,41'!A357</f>
        <v>цемент 50 кг</v>
      </c>
      <c r="D150" s="67" t="str">
        <f>'инновации+добровольчество0,41'!B357</f>
        <v>шт</v>
      </c>
      <c r="E150" s="170">
        <f>'инновации+добровольчество0,41'!D357</f>
        <v>0.82</v>
      </c>
    </row>
    <row r="151" spans="1:5" x14ac:dyDescent="0.25">
      <c r="A151" s="552"/>
      <c r="B151" s="551"/>
      <c r="C151" s="112" t="str">
        <f>'инновации+добровольчество0,41'!A358</f>
        <v>эмаль аэрозоль</v>
      </c>
      <c r="D151" s="67" t="str">
        <f>'инновации+добровольчество0,41'!B358</f>
        <v>шт</v>
      </c>
      <c r="E151" s="170">
        <f>'инновации+добровольчество0,41'!D358</f>
        <v>2.0499999999999998</v>
      </c>
    </row>
    <row r="152" spans="1:5" x14ac:dyDescent="0.25">
      <c r="A152" s="552"/>
      <c r="B152" s="551"/>
      <c r="C152" s="112" t="str">
        <f>'инновации+добровольчество0,41'!A359</f>
        <v>эмаль аэрозоль</v>
      </c>
      <c r="D152" s="67" t="str">
        <f>'инновации+добровольчество0,41'!B359</f>
        <v>шт</v>
      </c>
      <c r="E152" s="170">
        <f>'инновации+добровольчество0,41'!D359</f>
        <v>2.0499999999999998</v>
      </c>
    </row>
    <row r="153" spans="1:5" x14ac:dyDescent="0.25">
      <c r="A153" s="552"/>
      <c r="B153" s="551"/>
      <c r="C153" s="112" t="str">
        <f>'инновации+добровольчество0,41'!A360</f>
        <v>рукав резина</v>
      </c>
      <c r="D153" s="67" t="str">
        <f>'инновации+добровольчество0,41'!B360</f>
        <v>шт</v>
      </c>
      <c r="E153" s="170">
        <f>'инновации+добровольчество0,41'!D360</f>
        <v>2.46</v>
      </c>
    </row>
    <row r="154" spans="1:5" x14ac:dyDescent="0.25">
      <c r="A154" s="552"/>
      <c r="B154" s="551"/>
      <c r="C154" s="112" t="str">
        <f>'инновации+добровольчество0,41'!A361</f>
        <v>лампа</v>
      </c>
      <c r="D154" s="67" t="str">
        <f>'инновации+добровольчество0,41'!B361</f>
        <v>шт</v>
      </c>
      <c r="E154" s="170">
        <f>'инновации+добровольчество0,41'!D361</f>
        <v>2.0499999999999998</v>
      </c>
    </row>
    <row r="155" spans="1:5" x14ac:dyDescent="0.25">
      <c r="A155" s="552"/>
      <c r="B155" s="551"/>
      <c r="C155" s="112" t="str">
        <f>'инновации+добровольчество0,41'!A362</f>
        <v>лампа энергосберегающая</v>
      </c>
      <c r="D155" s="67" t="str">
        <f>'инновации+добровольчество0,41'!B362</f>
        <v>шт</v>
      </c>
      <c r="E155" s="170">
        <f>'инновации+добровольчество0,41'!D362</f>
        <v>0.41</v>
      </c>
    </row>
    <row r="156" spans="1:5" x14ac:dyDescent="0.25">
      <c r="A156" s="552"/>
      <c r="B156" s="551"/>
      <c r="C156" s="112" t="str">
        <f>'инновации+добровольчество0,41'!A363</f>
        <v>антифриз</v>
      </c>
      <c r="D156" s="67" t="str">
        <f>'инновации+добровольчество0,41'!B363</f>
        <v>шт</v>
      </c>
      <c r="E156" s="170">
        <f>'инновации+добровольчество0,41'!D363</f>
        <v>0.41</v>
      </c>
    </row>
    <row r="157" spans="1:5" x14ac:dyDescent="0.25">
      <c r="A157" s="552"/>
      <c r="B157" s="551"/>
      <c r="C157" s="112" t="str">
        <f>'инновации+добровольчество0,41'!A364</f>
        <v>коврик автомобильный</v>
      </c>
      <c r="D157" s="67" t="str">
        <f>'инновации+добровольчество0,41'!B364</f>
        <v>шт</v>
      </c>
      <c r="E157" s="170">
        <f>'инновации+добровольчество0,41'!D364</f>
        <v>0.41</v>
      </c>
    </row>
    <row r="158" spans="1:5" x14ac:dyDescent="0.25">
      <c r="A158" s="552"/>
      <c r="B158" s="551"/>
      <c r="C158" s="112" t="str">
        <f>'инновации+добровольчество0,41'!A365</f>
        <v>краска акрил</v>
      </c>
      <c r="D158" s="67" t="str">
        <f>'инновации+добровольчество0,41'!B365</f>
        <v>шт</v>
      </c>
      <c r="E158" s="170">
        <f>'инновации+добровольчество0,41'!D365</f>
        <v>1.23</v>
      </c>
    </row>
    <row r="159" spans="1:5" x14ac:dyDescent="0.25">
      <c r="A159" s="552"/>
      <c r="B159" s="551"/>
      <c r="C159" s="112" t="str">
        <f>'инновации+добровольчество0,41'!A366</f>
        <v>валик</v>
      </c>
      <c r="D159" s="67" t="str">
        <f>'инновации+добровольчество0,41'!B366</f>
        <v>шт</v>
      </c>
      <c r="E159" s="170">
        <f>'инновации+добровольчество0,41'!D366</f>
        <v>1.64</v>
      </c>
    </row>
    <row r="160" spans="1:5" x14ac:dyDescent="0.25">
      <c r="A160" s="552"/>
      <c r="B160" s="551"/>
      <c r="C160" s="112" t="str">
        <f>'инновации+добровольчество0,41'!A367</f>
        <v>скотч маляр</v>
      </c>
      <c r="D160" s="67" t="str">
        <f>'инновации+добровольчество0,41'!B367</f>
        <v>шт</v>
      </c>
      <c r="E160" s="170">
        <f>'инновации+добровольчество0,41'!D367</f>
        <v>2.0499999999999998</v>
      </c>
    </row>
    <row r="161" spans="1:5" x14ac:dyDescent="0.25">
      <c r="A161" s="552"/>
      <c r="B161" s="551"/>
      <c r="C161" s="112" t="str">
        <f>'инновации+добровольчество0,41'!A368</f>
        <v xml:space="preserve">колер </v>
      </c>
      <c r="D161" s="67" t="str">
        <f>'инновации+добровольчество0,41'!B368</f>
        <v>шт</v>
      </c>
      <c r="E161" s="170">
        <f>'инновации+добровольчество0,41'!D368</f>
        <v>2.0499999999999998</v>
      </c>
    </row>
    <row r="162" spans="1:5" x14ac:dyDescent="0.25">
      <c r="A162" s="552"/>
      <c r="B162" s="551"/>
      <c r="C162" s="112" t="str">
        <f>'инновации+добровольчество0,41'!A369</f>
        <v>скотч маляр</v>
      </c>
      <c r="D162" s="67" t="str">
        <f>'инновации+добровольчество0,41'!B369</f>
        <v>шт</v>
      </c>
      <c r="E162" s="170">
        <f>'инновации+добровольчество0,41'!D369</f>
        <v>4.51</v>
      </c>
    </row>
    <row r="163" spans="1:5" x14ac:dyDescent="0.25">
      <c r="A163" s="552"/>
      <c r="B163" s="551"/>
      <c r="C163" s="112" t="str">
        <f>'инновации+добровольчество0,41'!A370</f>
        <v>паста колеровочная</v>
      </c>
      <c r="D163" s="67" t="str">
        <f>'инновации+добровольчество0,41'!B370</f>
        <v>шт</v>
      </c>
      <c r="E163" s="170">
        <f>'инновации+добровольчество0,41'!D370</f>
        <v>4.0999999999999996</v>
      </c>
    </row>
    <row r="164" spans="1:5" x14ac:dyDescent="0.25">
      <c r="A164" s="552"/>
      <c r="B164" s="551"/>
      <c r="C164" s="112" t="str">
        <f>'инновации+добровольчество0,41'!A371</f>
        <v>колер</v>
      </c>
      <c r="D164" s="67" t="str">
        <f>'инновации+добровольчество0,41'!B371</f>
        <v>шт</v>
      </c>
      <c r="E164" s="170">
        <f>'инновации+добровольчество0,41'!D371</f>
        <v>3.28</v>
      </c>
    </row>
    <row r="165" spans="1:5" x14ac:dyDescent="0.25">
      <c r="A165" s="552"/>
      <c r="B165" s="551"/>
      <c r="C165" s="112" t="str">
        <f>'инновации+добровольчество0,41'!A372</f>
        <v>краска акрил</v>
      </c>
      <c r="D165" s="67" t="str">
        <f>'инновации+добровольчество0,41'!B372</f>
        <v>шт</v>
      </c>
      <c r="E165" s="170">
        <f>'инновации+добровольчество0,41'!D372</f>
        <v>0.41</v>
      </c>
    </row>
    <row r="166" spans="1:5" x14ac:dyDescent="0.25">
      <c r="A166" s="552"/>
      <c r="B166" s="551"/>
      <c r="C166" s="112" t="str">
        <f>'инновации+добровольчество0,41'!A373</f>
        <v>насадка на валик</v>
      </c>
      <c r="D166" s="67" t="str">
        <f>'инновации+добровольчество0,41'!B373</f>
        <v>шт</v>
      </c>
      <c r="E166" s="170">
        <f>'инновации+добровольчество0,41'!D373</f>
        <v>1.64</v>
      </c>
    </row>
    <row r="167" spans="1:5" x14ac:dyDescent="0.25">
      <c r="A167" s="552"/>
      <c r="B167" s="551"/>
      <c r="C167" s="112" t="str">
        <f>'инновации+добровольчество0,41'!A374</f>
        <v>HDMI кабель 5м</v>
      </c>
      <c r="D167" s="67" t="str">
        <f>'инновации+добровольчество0,41'!B374</f>
        <v>шт</v>
      </c>
      <c r="E167" s="170">
        <f>'инновации+добровольчество0,41'!D374</f>
        <v>0.41</v>
      </c>
    </row>
    <row r="168" spans="1:5" x14ac:dyDescent="0.25">
      <c r="A168" s="552"/>
      <c r="B168" s="551"/>
      <c r="C168" s="112" t="str">
        <f>'инновации+добровольчество0,41'!A375</f>
        <v>HDMI кабель 10м</v>
      </c>
      <c r="D168" s="67" t="str">
        <f>'инновации+добровольчество0,41'!B375</f>
        <v>шт</v>
      </c>
      <c r="E168" s="170">
        <f>'инновации+добровольчество0,41'!D375</f>
        <v>0.41</v>
      </c>
    </row>
    <row r="169" spans="1:5" x14ac:dyDescent="0.25">
      <c r="A169" s="552"/>
      <c r="B169" s="551"/>
      <c r="C169" s="112" t="str">
        <f>'инновации+добровольчество0,41'!A376</f>
        <v>сумка для ноутбука</v>
      </c>
      <c r="D169" s="67" t="str">
        <f>'инновации+добровольчество0,41'!B376</f>
        <v>шт</v>
      </c>
      <c r="E169" s="170">
        <f>'инновации+добровольчество0,41'!D376</f>
        <v>1.23</v>
      </c>
    </row>
    <row r="170" spans="1:5" x14ac:dyDescent="0.25">
      <c r="A170" s="552"/>
      <c r="B170" s="551"/>
      <c r="C170" s="112" t="str">
        <f>'инновации+добровольчество0,41'!A377</f>
        <v>флеш карта</v>
      </c>
      <c r="D170" s="67" t="str">
        <f>'инновации+добровольчество0,41'!B377</f>
        <v>шт</v>
      </c>
      <c r="E170" s="170">
        <f>'инновации+добровольчество0,41'!D377</f>
        <v>2.46</v>
      </c>
    </row>
    <row r="171" spans="1:5" x14ac:dyDescent="0.25">
      <c r="A171" s="552"/>
      <c r="B171" s="551"/>
      <c r="C171" s="112" t="str">
        <f>'инновации+добровольчество0,41'!A378</f>
        <v>кулер для процессора</v>
      </c>
      <c r="D171" s="67" t="str">
        <f>'инновации+добровольчество0,41'!B378</f>
        <v>шт</v>
      </c>
      <c r="E171" s="170">
        <f>'инновации+добровольчество0,41'!D378</f>
        <v>0.41</v>
      </c>
    </row>
    <row r="172" spans="1:5" x14ac:dyDescent="0.25">
      <c r="A172" s="552"/>
      <c r="B172" s="551"/>
      <c r="C172" s="112" t="str">
        <f>'инновации+добровольчество0,41'!A379</f>
        <v>блок питания</v>
      </c>
      <c r="D172" s="67" t="str">
        <f>'инновации+добровольчество0,41'!B379</f>
        <v>шт</v>
      </c>
      <c r="E172" s="170">
        <f>'инновации+добровольчество0,41'!D379</f>
        <v>0.41</v>
      </c>
    </row>
    <row r="173" spans="1:5" x14ac:dyDescent="0.25">
      <c r="A173" s="552"/>
      <c r="B173" s="551"/>
      <c r="C173" s="112" t="str">
        <f>'инновации+добровольчество0,41'!A380</f>
        <v>клавиатура</v>
      </c>
      <c r="D173" s="67" t="str">
        <f>'инновации+добровольчество0,41'!B380</f>
        <v>шт</v>
      </c>
      <c r="E173" s="170">
        <f>'инновации+добровольчество0,41'!D380</f>
        <v>1.23</v>
      </c>
    </row>
    <row r="174" spans="1:5" x14ac:dyDescent="0.25">
      <c r="A174" s="552"/>
      <c r="B174" s="551"/>
      <c r="C174" s="112" t="str">
        <f>'инновации+добровольчество0,41'!A381</f>
        <v>снеговая лопата</v>
      </c>
      <c r="D174" s="67" t="str">
        <f>'инновации+добровольчество0,41'!B381</f>
        <v>шт</v>
      </c>
      <c r="E174" s="170">
        <f>'инновации+добровольчество0,41'!D381</f>
        <v>0.41</v>
      </c>
    </row>
    <row r="175" spans="1:5" ht="15" customHeight="1" x14ac:dyDescent="0.25">
      <c r="A175" s="552"/>
      <c r="B175" s="551"/>
      <c r="C175" s="112" t="str">
        <f>'инновации+добровольчество0,41'!A382</f>
        <v>уголок</v>
      </c>
      <c r="D175" s="67" t="str">
        <f>'инновации+добровольчество0,41'!B382</f>
        <v>шт</v>
      </c>
      <c r="E175" s="170">
        <f>'инновации+добровольчество0,41'!D382</f>
        <v>8.1999999999999993</v>
      </c>
    </row>
    <row r="176" spans="1:5" ht="15" customHeight="1" x14ac:dyDescent="0.25">
      <c r="A176" s="552"/>
      <c r="B176" s="551"/>
      <c r="C176" s="112" t="str">
        <f>'инновации+добровольчество0,41'!A383</f>
        <v>перчатки</v>
      </c>
      <c r="D176" s="67" t="str">
        <f>'инновации+добровольчество0,41'!B383</f>
        <v>шт</v>
      </c>
      <c r="E176" s="170">
        <f>'инновации+добровольчество0,41'!D383</f>
        <v>0.41</v>
      </c>
    </row>
    <row r="177" spans="1:5" ht="15" customHeight="1" x14ac:dyDescent="0.25">
      <c r="A177" s="552"/>
      <c r="B177" s="551"/>
      <c r="C177" s="112" t="str">
        <f>'инновации+добровольчество0,41'!A384</f>
        <v>шпатель</v>
      </c>
      <c r="D177" s="67" t="str">
        <f>'инновации+добровольчество0,41'!B384</f>
        <v>шт</v>
      </c>
      <c r="E177" s="170">
        <f>'инновации+добровольчество0,41'!D384</f>
        <v>0.41</v>
      </c>
    </row>
    <row r="178" spans="1:5" x14ac:dyDescent="0.25">
      <c r="A178" s="552"/>
      <c r="B178" s="551"/>
      <c r="C178" s="112" t="str">
        <f>'инновации+добровольчество0,41'!A385</f>
        <v>шпатлевка</v>
      </c>
      <c r="D178" s="67" t="str">
        <f>'инновации+добровольчество0,41'!B385</f>
        <v>шт</v>
      </c>
      <c r="E178" s="170">
        <f>'инновации+добровольчество0,41'!D385</f>
        <v>0.41</v>
      </c>
    </row>
    <row r="179" spans="1:5" x14ac:dyDescent="0.25">
      <c r="A179" s="552"/>
      <c r="B179" s="551"/>
      <c r="C179" s="112" t="str">
        <f>'инновации+добровольчество0,41'!A386</f>
        <v>алебастр</v>
      </c>
      <c r="D179" s="67" t="str">
        <f>'инновации+добровольчество0,41'!B386</f>
        <v>шт</v>
      </c>
      <c r="E179" s="170">
        <f>'инновации+добровольчество0,41'!D386</f>
        <v>0.41</v>
      </c>
    </row>
    <row r="180" spans="1:5" x14ac:dyDescent="0.25">
      <c r="A180" s="552"/>
      <c r="B180" s="551"/>
      <c r="C180" s="112" t="str">
        <f>'инновации+добровольчество0,41'!A387</f>
        <v>кран шаровый</v>
      </c>
      <c r="D180" s="67" t="str">
        <f>'инновации+добровольчество0,41'!B387</f>
        <v>шт</v>
      </c>
      <c r="E180" s="170">
        <f>'инновации+добровольчество0,41'!D387</f>
        <v>2.46</v>
      </c>
    </row>
    <row r="181" spans="1:5" ht="15" customHeight="1" x14ac:dyDescent="0.25">
      <c r="A181" s="552"/>
      <c r="B181" s="551"/>
      <c r="C181" s="112" t="str">
        <f>'инновации+добровольчество0,41'!A388</f>
        <v>мешок зеленый</v>
      </c>
      <c r="D181" s="67" t="str">
        <f>'инновации+добровольчество0,41'!B388</f>
        <v>шт</v>
      </c>
      <c r="E181" s="170">
        <f>'инновации+добровольчество0,41'!D388</f>
        <v>20.5</v>
      </c>
    </row>
    <row r="182" spans="1:5" x14ac:dyDescent="0.25">
      <c r="A182" s="552"/>
      <c r="B182" s="551"/>
      <c r="C182" s="112" t="str">
        <f>'инновации+добровольчество0,41'!A389</f>
        <v>настольная игра "тараканьи бега"</v>
      </c>
      <c r="D182" s="67" t="str">
        <f>'инновации+добровольчество0,41'!B389</f>
        <v>шт</v>
      </c>
      <c r="E182" s="170">
        <f>'инновации+добровольчество0,41'!D389</f>
        <v>0.41</v>
      </c>
    </row>
    <row r="183" spans="1:5" ht="15" customHeight="1" x14ac:dyDescent="0.25">
      <c r="A183" s="552"/>
      <c r="B183" s="551"/>
      <c r="C183" s="112" t="str">
        <f>'инновации+добровольчество0,41'!A390</f>
        <v>настольная игра "Свинтус"</v>
      </c>
      <c r="D183" s="67" t="str">
        <f>'инновации+добровольчество0,41'!B390</f>
        <v>шт</v>
      </c>
      <c r="E183" s="170">
        <f>'инновации+добровольчество0,41'!D390</f>
        <v>0.41</v>
      </c>
    </row>
    <row r="184" spans="1:5" ht="15" customHeight="1" x14ac:dyDescent="0.25">
      <c r="A184" s="552"/>
      <c r="B184" s="551"/>
      <c r="C184" s="112" t="str">
        <f>'инновации+добровольчество0,41'!A391</f>
        <v>настольная игра "мафия"</v>
      </c>
      <c r="D184" s="67" t="str">
        <f>'инновации+добровольчество0,41'!B391</f>
        <v>шт</v>
      </c>
      <c r="E184" s="170">
        <f>'инновации+добровольчество0,41'!D391</f>
        <v>0.41</v>
      </c>
    </row>
    <row r="185" spans="1:5" ht="15" customHeight="1" x14ac:dyDescent="0.25">
      <c r="A185" s="552"/>
      <c r="B185" s="551"/>
      <c r="C185" s="112" t="str">
        <f>'инновации+добровольчество0,41'!A392</f>
        <v>мыло жидкое</v>
      </c>
      <c r="D185" s="67" t="str">
        <f>'инновации+добровольчество0,41'!B392</f>
        <v>шт</v>
      </c>
      <c r="E185" s="170">
        <f>'инновации+добровольчество0,41'!D392</f>
        <v>1.23</v>
      </c>
    </row>
    <row r="186" spans="1:5" ht="15" customHeight="1" x14ac:dyDescent="0.25">
      <c r="A186" s="552"/>
      <c r="B186" s="551"/>
      <c r="C186" s="112" t="str">
        <f>'инновации+добровольчество0,41'!A393</f>
        <v>насадка на швабру</v>
      </c>
      <c r="D186" s="67" t="str">
        <f>'инновации+добровольчество0,41'!B393</f>
        <v>шт</v>
      </c>
      <c r="E186" s="170">
        <f>'инновации+добровольчество0,41'!D393</f>
        <v>4.0999999999999996</v>
      </c>
    </row>
    <row r="187" spans="1:5" ht="15" customHeight="1" x14ac:dyDescent="0.25">
      <c r="A187" s="552"/>
      <c r="B187" s="551"/>
      <c r="C187" s="112" t="str">
        <f>'инновации+добровольчество0,41'!A394</f>
        <v>ведро пластик</v>
      </c>
      <c r="D187" s="67" t="str">
        <f>'инновации+добровольчество0,41'!B394</f>
        <v>шт</v>
      </c>
      <c r="E187" s="170">
        <f>'инновации+добровольчество0,41'!D394</f>
        <v>0.82</v>
      </c>
    </row>
    <row r="188" spans="1:5" ht="15" customHeight="1" x14ac:dyDescent="0.25">
      <c r="A188" s="552"/>
      <c r="B188" s="551"/>
      <c r="C188" s="112" t="str">
        <f>'инновации+добровольчество0,41'!A395</f>
        <v>туал бумага</v>
      </c>
      <c r="D188" s="67" t="str">
        <f>'инновации+добровольчество0,41'!B395</f>
        <v>шт</v>
      </c>
      <c r="E188" s="170">
        <f>'инновации+добровольчество0,41'!D395</f>
        <v>20.5</v>
      </c>
    </row>
    <row r="189" spans="1:5" x14ac:dyDescent="0.25">
      <c r="A189" s="552"/>
      <c r="B189" s="551"/>
      <c r="C189" s="112" t="str">
        <f>'инновации+добровольчество0,41'!A396</f>
        <v>кнопки силовые</v>
      </c>
      <c r="D189" s="67" t="str">
        <f>'инновации+добровольчество0,41'!B396</f>
        <v>шт</v>
      </c>
      <c r="E189" s="170">
        <f>'инновации+добровольчество0,41'!D396</f>
        <v>32.799999999999997</v>
      </c>
    </row>
    <row r="190" spans="1:5" ht="15" customHeight="1" x14ac:dyDescent="0.25">
      <c r="A190" s="552"/>
      <c r="B190" s="551"/>
      <c r="C190" s="112" t="str">
        <f>'инновации+добровольчество0,41'!A397</f>
        <v>канц нож</v>
      </c>
      <c r="D190" s="67" t="str">
        <f>'инновации+добровольчество0,41'!B397</f>
        <v>шт</v>
      </c>
      <c r="E190" s="170">
        <f>'инновации+добровольчество0,41'!D397</f>
        <v>4.0999999999999996</v>
      </c>
    </row>
    <row r="191" spans="1:5" ht="15" customHeight="1" x14ac:dyDescent="0.25">
      <c r="A191" s="552"/>
      <c r="B191" s="551"/>
      <c r="C191" s="112" t="str">
        <f>'инновации+добровольчество0,41'!A398</f>
        <v>нож для хобби</v>
      </c>
      <c r="D191" s="67" t="str">
        <f>'инновации+добровольчество0,41'!B398</f>
        <v>шт</v>
      </c>
      <c r="E191" s="170">
        <f>'инновации+добровольчество0,41'!D398</f>
        <v>2.0499999999999998</v>
      </c>
    </row>
    <row r="192" spans="1:5" ht="15" customHeight="1" x14ac:dyDescent="0.25">
      <c r="A192" s="552"/>
      <c r="B192" s="551"/>
      <c r="C192" s="112" t="str">
        <f>'инновации+добровольчество0,41'!A399</f>
        <v>магниты для доски (уп 9 шт)</v>
      </c>
      <c r="D192" s="67" t="str">
        <f>'инновации+добровольчество0,41'!B399</f>
        <v>шт</v>
      </c>
      <c r="E192" s="170">
        <f>'инновации+добровольчество0,41'!D399</f>
        <v>2.0499999999999998</v>
      </c>
    </row>
    <row r="193" spans="1:5" x14ac:dyDescent="0.25">
      <c r="A193" s="552"/>
      <c r="B193" s="551"/>
      <c r="C193" s="112" t="str">
        <f>'инновации+добровольчество0,41'!A400</f>
        <v>ежедневник</v>
      </c>
      <c r="D193" s="67" t="str">
        <f>'инновации+добровольчество0,41'!B400</f>
        <v>шт</v>
      </c>
      <c r="E193" s="170">
        <f>'инновации+добровольчество0,41'!D400</f>
        <v>2.0499999999999998</v>
      </c>
    </row>
    <row r="194" spans="1:5" ht="15" customHeight="1" x14ac:dyDescent="0.25">
      <c r="A194" s="552"/>
      <c r="B194" s="551"/>
      <c r="C194" s="112" t="str">
        <f>'инновации+добровольчество0,41'!A401</f>
        <v>ср-во для стекол</v>
      </c>
      <c r="D194" s="67" t="str">
        <f>'инновации+добровольчество0,41'!B401</f>
        <v>шт</v>
      </c>
      <c r="E194" s="170">
        <f>'инновации+добровольчество0,41'!D401</f>
        <v>0.82</v>
      </c>
    </row>
    <row r="195" spans="1:5" ht="15" customHeight="1" x14ac:dyDescent="0.25">
      <c r="A195" s="552"/>
      <c r="B195" s="551"/>
      <c r="C195" s="112" t="str">
        <f>'инновации+добровольчество0,41'!A402</f>
        <v>пемолюкс</v>
      </c>
      <c r="D195" s="67" t="str">
        <f>'инновации+добровольчество0,41'!B402</f>
        <v>шт</v>
      </c>
      <c r="E195" s="170">
        <f>'инновации+добровольчество0,41'!D402</f>
        <v>4.0999999999999996</v>
      </c>
    </row>
    <row r="196" spans="1:5" ht="15" customHeight="1" x14ac:dyDescent="0.25">
      <c r="A196" s="552"/>
      <c r="B196" s="551"/>
      <c r="C196" s="112" t="str">
        <f>'инновации+добровольчество0,41'!A403</f>
        <v>доместос</v>
      </c>
      <c r="D196" s="67" t="str">
        <f>'инновации+добровольчество0,41'!B403</f>
        <v>шт</v>
      </c>
      <c r="E196" s="170">
        <f>'инновации+добровольчество0,41'!D403</f>
        <v>1.64</v>
      </c>
    </row>
    <row r="197" spans="1:5" x14ac:dyDescent="0.25">
      <c r="A197" s="552"/>
      <c r="B197" s="551"/>
      <c r="C197" s="112" t="str">
        <f>'инновации+добровольчество0,41'!A404</f>
        <v>маркер</v>
      </c>
      <c r="D197" s="67" t="str">
        <f>'инновации+добровольчество0,41'!B404</f>
        <v>шт</v>
      </c>
      <c r="E197" s="170">
        <f>'инновации+добровольчество0,41'!D404</f>
        <v>12.299999999999999</v>
      </c>
    </row>
    <row r="198" spans="1:5" ht="15" customHeight="1" x14ac:dyDescent="0.25">
      <c r="A198" s="552"/>
      <c r="B198" s="551"/>
      <c r="C198" s="112" t="str">
        <f>'инновации+добровольчество0,41'!A405</f>
        <v>тал блок освеж</v>
      </c>
      <c r="D198" s="67" t="str">
        <f>'инновации+добровольчество0,41'!B405</f>
        <v>шт</v>
      </c>
      <c r="E198" s="170">
        <f>'инновации+добровольчество0,41'!D405</f>
        <v>4.0999999999999996</v>
      </c>
    </row>
    <row r="199" spans="1:5" ht="15" customHeight="1" x14ac:dyDescent="0.25">
      <c r="A199" s="552"/>
      <c r="B199" s="551"/>
      <c r="C199" s="112" t="str">
        <f>'инновации+добровольчество0,41'!A406</f>
        <v>футболка-поло белая с логотипом, мужская</v>
      </c>
      <c r="D199" s="67" t="str">
        <f>'инновации+добровольчество0,41'!B406</f>
        <v>шт</v>
      </c>
      <c r="E199" s="170">
        <f>'инновации+добровольчество0,41'!D406</f>
        <v>1.64</v>
      </c>
    </row>
    <row r="200" spans="1:5" ht="15" customHeight="1" x14ac:dyDescent="0.25">
      <c r="A200" s="552"/>
      <c r="B200" s="551"/>
      <c r="C200" s="112" t="str">
        <f>'инновации+добровольчество0,41'!A407</f>
        <v>футболка-поло белая с логотипом, женская</v>
      </c>
      <c r="D200" s="67" t="str">
        <f>'инновации+добровольчество0,41'!B407</f>
        <v>шт</v>
      </c>
      <c r="E200" s="170">
        <f>'инновации+добровольчество0,41'!D407</f>
        <v>3.69</v>
      </c>
    </row>
    <row r="201" spans="1:5" ht="15" customHeight="1" x14ac:dyDescent="0.25">
      <c r="A201" s="552"/>
      <c r="B201" s="551"/>
      <c r="C201" s="112" t="str">
        <f>'инновации+добровольчество0,41'!A408</f>
        <v>радиатор медный</v>
      </c>
      <c r="D201" s="67" t="str">
        <f>'инновации+добровольчество0,41'!B408</f>
        <v>шт</v>
      </c>
      <c r="E201" s="170">
        <f>'инновации+добровольчество0,41'!D408</f>
        <v>0.41</v>
      </c>
    </row>
    <row r="202" spans="1:5" ht="15" customHeight="1" x14ac:dyDescent="0.25">
      <c r="A202" s="552"/>
      <c r="B202" s="551"/>
      <c r="C202" s="112" t="str">
        <f>'инновации+добровольчество0,41'!A409</f>
        <v>гидротолкатель клапана</v>
      </c>
      <c r="D202" s="67" t="str">
        <f>'инновации+добровольчество0,41'!B409</f>
        <v>шт</v>
      </c>
      <c r="E202" s="170">
        <f>'инновации+добровольчество0,41'!D409</f>
        <v>0.82</v>
      </c>
    </row>
    <row r="203" spans="1:5" ht="15" customHeight="1" x14ac:dyDescent="0.25">
      <c r="A203" s="552"/>
      <c r="B203" s="551"/>
      <c r="C203" s="112" t="str">
        <f>'инновации+добровольчество0,41'!A410</f>
        <v>маслосъемные колпачки (16 шт)</v>
      </c>
      <c r="D203" s="67" t="str">
        <f>'инновации+добровольчество0,41'!B410</f>
        <v>шт</v>
      </c>
      <c r="E203" s="170">
        <f>'инновации+добровольчество0,41'!D410</f>
        <v>0.41</v>
      </c>
    </row>
    <row r="204" spans="1:5" ht="15" customHeight="1" x14ac:dyDescent="0.25">
      <c r="A204" s="552"/>
      <c r="B204" s="551"/>
      <c r="C204" s="112" t="str">
        <f>'инновации+добровольчество0,41'!A411</f>
        <v>к-т ГРМ (полный)</v>
      </c>
      <c r="D204" s="67" t="str">
        <f>'инновации+добровольчество0,41'!B411</f>
        <v>шт</v>
      </c>
      <c r="E204" s="170">
        <f>'инновации+добровольчество0,41'!D411</f>
        <v>0.41</v>
      </c>
    </row>
    <row r="205" spans="1:5" ht="15" customHeight="1" x14ac:dyDescent="0.25">
      <c r="A205" s="552"/>
      <c r="B205" s="551"/>
      <c r="C205" s="112" t="str">
        <f>'инновации+добровольчество0,41'!A412</f>
        <v>фланец упорный распредвала</v>
      </c>
      <c r="D205" s="67" t="str">
        <f>'инновации+добровольчество0,41'!B412</f>
        <v>шт</v>
      </c>
      <c r="E205" s="170">
        <f>'инновации+добровольчество0,41'!D412</f>
        <v>0.82</v>
      </c>
    </row>
    <row r="206" spans="1:5" ht="15" customHeight="1" x14ac:dyDescent="0.25">
      <c r="A206" s="552"/>
      <c r="B206" s="551"/>
      <c r="C206" s="112" t="str">
        <f>'инновации+добровольчество0,41'!A413</f>
        <v>гидронатяжитель цепи</v>
      </c>
      <c r="D206" s="67" t="str">
        <f>'инновации+добровольчество0,41'!B413</f>
        <v>шт</v>
      </c>
      <c r="E206" s="170">
        <f>'инновации+добровольчество0,41'!D413</f>
        <v>0.82</v>
      </c>
    </row>
    <row r="207" spans="1:5" ht="15" customHeight="1" x14ac:dyDescent="0.25">
      <c r="A207" s="552"/>
      <c r="B207" s="551"/>
      <c r="C207" s="112" t="str">
        <f>'инновации+добровольчество0,41'!A414</f>
        <v>прокладка головки блока</v>
      </c>
      <c r="D207" s="67" t="str">
        <f>'инновации+добровольчество0,41'!B414</f>
        <v>шт</v>
      </c>
      <c r="E207" s="170">
        <f>'инновации+добровольчество0,41'!D414</f>
        <v>0.41</v>
      </c>
    </row>
    <row r="208" spans="1:5" ht="15" customHeight="1" x14ac:dyDescent="0.25">
      <c r="A208" s="552"/>
      <c r="B208" s="551"/>
      <c r="C208" s="112" t="str">
        <f>'инновации+добровольчество0,41'!A415</f>
        <v>к-т прокладок на дв.4091</v>
      </c>
      <c r="D208" s="67" t="str">
        <f>'инновации+добровольчество0,41'!B415</f>
        <v>шт</v>
      </c>
      <c r="E208" s="170">
        <f>'инновации+добровольчество0,41'!D415</f>
        <v>0.41</v>
      </c>
    </row>
    <row r="209" spans="1:5" ht="15" customHeight="1" x14ac:dyDescent="0.25">
      <c r="A209" s="552"/>
      <c r="B209" s="551"/>
      <c r="C209" s="112" t="str">
        <f>'инновации+добровольчество0,41'!A416</f>
        <v>dextron iv</v>
      </c>
      <c r="D209" s="67" t="str">
        <f>'инновации+добровольчество0,41'!B416</f>
        <v>шт</v>
      </c>
      <c r="E209" s="170">
        <f>'инновации+добровольчество0,41'!D416</f>
        <v>0.41</v>
      </c>
    </row>
    <row r="210" spans="1:5" ht="15" customHeight="1" x14ac:dyDescent="0.25">
      <c r="A210" s="552"/>
      <c r="B210" s="551"/>
      <c r="C210" s="112" t="str">
        <f>'инновации+добровольчество0,41'!A417</f>
        <v>смазка (шрус)</v>
      </c>
      <c r="D210" s="67" t="str">
        <f>'инновации+добровольчество0,41'!B417</f>
        <v>шт</v>
      </c>
      <c r="E210" s="170">
        <f>'инновации+добровольчество0,41'!D417</f>
        <v>2.0499999999999998</v>
      </c>
    </row>
    <row r="211" spans="1:5" ht="15" customHeight="1" x14ac:dyDescent="0.25">
      <c r="A211" s="552"/>
      <c r="B211" s="551"/>
      <c r="C211" s="112" t="str">
        <f>'инновации+добровольчество0,41'!A418</f>
        <v>смазка литол-24</v>
      </c>
      <c r="D211" s="67" t="str">
        <f>'инновации+добровольчество0,41'!B418</f>
        <v>шт</v>
      </c>
      <c r="E211" s="170">
        <f>'инновации+добровольчество0,41'!D418</f>
        <v>1.64</v>
      </c>
    </row>
    <row r="212" spans="1:5" ht="15" customHeight="1" x14ac:dyDescent="0.25">
      <c r="A212" s="552"/>
      <c r="B212" s="551"/>
      <c r="C212" s="112" t="str">
        <f>'инновации+добровольчество0,41'!A419</f>
        <v>тормозная жидкость (0,910 кг)</v>
      </c>
      <c r="D212" s="67" t="str">
        <f>'инновации+добровольчество0,41'!B419</f>
        <v>шт</v>
      </c>
      <c r="E212" s="170">
        <f>'инновации+добровольчество0,41'!D419</f>
        <v>0.82</v>
      </c>
    </row>
    <row r="213" spans="1:5" ht="15" customHeight="1" x14ac:dyDescent="0.25">
      <c r="A213" s="552"/>
      <c r="B213" s="551"/>
      <c r="C213" s="112" t="str">
        <f>'инновации+добровольчество0,41'!A420</f>
        <v>детали для пазла "Многоуровневая карта Северо-Енисейского района"</v>
      </c>
      <c r="D213" s="67" t="str">
        <f>'инновации+добровольчество0,41'!B420</f>
        <v>шт</v>
      </c>
      <c r="E213" s="170">
        <f>'инновации+добровольчество0,41'!D420</f>
        <v>0.41</v>
      </c>
    </row>
    <row r="214" spans="1:5" ht="15" customHeight="1" x14ac:dyDescent="0.25">
      <c r="A214" s="552"/>
      <c r="B214" s="551"/>
      <c r="C214" s="112" t="str">
        <f>'инновации+добровольчество0,41'!A421</f>
        <v>антифриз УАЗ</v>
      </c>
      <c r="D214" s="67" t="str">
        <f>'инновации+добровольчество0,41'!B421</f>
        <v>шт</v>
      </c>
      <c r="E214" s="170">
        <f>'инновации+добровольчество0,41'!D421</f>
        <v>0.82</v>
      </c>
    </row>
    <row r="215" spans="1:5" ht="15" customHeight="1" x14ac:dyDescent="0.25">
      <c r="A215" s="552"/>
      <c r="B215" s="551"/>
      <c r="C215" s="112" t="str">
        <f>'инновации+добровольчество0,41'!A422</f>
        <v>ГСМ УАЗ (Масло двигатель)</v>
      </c>
      <c r="D215" s="67" t="str">
        <f>'инновации+добровольчество0,41'!B422</f>
        <v>шт</v>
      </c>
      <c r="E215" s="170">
        <f>'инновации+добровольчество0,41'!D422</f>
        <v>3.28</v>
      </c>
    </row>
    <row r="216" spans="1:5" ht="15" customHeight="1" x14ac:dyDescent="0.25">
      <c r="A216" s="552"/>
      <c r="B216" s="551"/>
      <c r="C216" s="112" t="str">
        <f>'инновации+добровольчество0,41'!A423</f>
        <v>ГСМ Бензин</v>
      </c>
      <c r="D216" s="67" t="str">
        <f>'инновации+добровольчество0,41'!B423</f>
        <v>шт</v>
      </c>
      <c r="E216" s="170">
        <f>'инновации+добровольчество0,41'!D423</f>
        <v>1230</v>
      </c>
    </row>
    <row r="217" spans="1:5" ht="15" hidden="1" customHeight="1" x14ac:dyDescent="0.25">
      <c r="A217" s="552"/>
      <c r="B217" s="551"/>
      <c r="C217" s="112">
        <f>'инновации+добровольчество0,41'!A424</f>
        <v>0</v>
      </c>
      <c r="D217" s="67">
        <f>'инновации+добровольчество0,41'!B424</f>
        <v>0</v>
      </c>
      <c r="E217" s="170">
        <f>'инновации+добровольчество0,41'!D424</f>
        <v>0</v>
      </c>
    </row>
    <row r="218" spans="1:5" ht="15" hidden="1" customHeight="1" x14ac:dyDescent="0.25">
      <c r="A218" s="552"/>
      <c r="B218" s="551"/>
      <c r="C218" s="112">
        <f>'инновации+добровольчество0,41'!A425</f>
        <v>0</v>
      </c>
      <c r="D218" s="67">
        <f>'инновации+добровольчество0,41'!B425</f>
        <v>0</v>
      </c>
      <c r="E218" s="170">
        <f>'инновации+добровольчество0,41'!D425</f>
        <v>0</v>
      </c>
    </row>
    <row r="219" spans="1:5" ht="15" hidden="1" customHeight="1" x14ac:dyDescent="0.25">
      <c r="A219" s="552"/>
      <c r="B219" s="551"/>
      <c r="C219" s="112">
        <f>'инновации+добровольчество0,41'!A426</f>
        <v>0</v>
      </c>
      <c r="D219" s="67">
        <f>'инновации+добровольчество0,41'!B426</f>
        <v>0</v>
      </c>
      <c r="E219" s="170">
        <f>'инновации+добровольчество0,41'!D426</f>
        <v>0</v>
      </c>
    </row>
    <row r="220" spans="1:5" ht="15" hidden="1" customHeight="1" x14ac:dyDescent="0.25">
      <c r="A220" s="552"/>
      <c r="B220" s="551"/>
      <c r="C220" s="112">
        <f>'инновации+добровольчество0,41'!A427</f>
        <v>0</v>
      </c>
      <c r="D220" s="67">
        <f>'инновации+добровольчество0,41'!B427</f>
        <v>0</v>
      </c>
      <c r="E220" s="170">
        <f>'инновации+добровольчество0,41'!D427</f>
        <v>0</v>
      </c>
    </row>
    <row r="221" spans="1:5" ht="15" hidden="1" customHeight="1" x14ac:dyDescent="0.25">
      <c r="A221" s="552"/>
      <c r="B221" s="551"/>
      <c r="C221" s="112">
        <f>'инновации+добровольчество0,41'!A428</f>
        <v>0</v>
      </c>
      <c r="D221" s="67">
        <f>'инновации+добровольчество0,41'!B428</f>
        <v>0</v>
      </c>
      <c r="E221" s="170">
        <f>'инновации+добровольчество0,41'!D428</f>
        <v>0</v>
      </c>
    </row>
    <row r="222" spans="1:5" ht="15" hidden="1" customHeight="1" x14ac:dyDescent="0.25">
      <c r="A222" s="552"/>
      <c r="B222" s="551"/>
      <c r="C222" s="112">
        <f>'инновации+добровольчество0,41'!A429</f>
        <v>0</v>
      </c>
      <c r="D222" s="67">
        <f>'инновации+добровольчество0,41'!B429</f>
        <v>0</v>
      </c>
      <c r="E222" s="170">
        <f>'инновации+добровольчество0,41'!D429</f>
        <v>0</v>
      </c>
    </row>
    <row r="223" spans="1:5" ht="15" hidden="1" customHeight="1" x14ac:dyDescent="0.25">
      <c r="A223" s="552"/>
      <c r="B223" s="551"/>
      <c r="C223" s="112">
        <f>'инновации+добровольчество0,41'!A430</f>
        <v>0</v>
      </c>
      <c r="D223" s="67">
        <f>'инновации+добровольчество0,41'!B430</f>
        <v>0</v>
      </c>
      <c r="E223" s="170">
        <f>'инновации+добровольчество0,41'!D430</f>
        <v>0</v>
      </c>
    </row>
    <row r="224" spans="1:5" ht="15" hidden="1" customHeight="1" x14ac:dyDescent="0.25">
      <c r="A224" s="552"/>
      <c r="B224" s="551"/>
      <c r="C224" s="112">
        <f>'инновации+добровольчество0,41'!A431</f>
        <v>0</v>
      </c>
      <c r="D224" s="67">
        <f>'инновации+добровольчество0,41'!B431</f>
        <v>0</v>
      </c>
      <c r="E224" s="170">
        <f>'инновации+добровольчество0,41'!D431</f>
        <v>0</v>
      </c>
    </row>
    <row r="225" spans="1:5" ht="15" hidden="1" customHeight="1" x14ac:dyDescent="0.25">
      <c r="A225" s="552"/>
      <c r="B225" s="551"/>
      <c r="C225" s="112">
        <f>'инновации+добровольчество0,41'!A432</f>
        <v>0</v>
      </c>
      <c r="D225" s="67">
        <f>'инновации+добровольчество0,41'!B432</f>
        <v>0</v>
      </c>
      <c r="E225" s="170">
        <f>'инновации+добровольчество0,41'!D432</f>
        <v>0</v>
      </c>
    </row>
    <row r="226" spans="1:5" ht="15" hidden="1" customHeight="1" x14ac:dyDescent="0.25">
      <c r="A226" s="552"/>
      <c r="B226" s="551"/>
      <c r="C226" s="112">
        <f>'инновации+добровольчество0,41'!A433</f>
        <v>0</v>
      </c>
      <c r="D226" s="67">
        <f>'инновации+добровольчество0,41'!B433</f>
        <v>0</v>
      </c>
      <c r="E226" s="170">
        <f>'инновации+добровольчество0,41'!D433</f>
        <v>0</v>
      </c>
    </row>
    <row r="227" spans="1:5" ht="15" hidden="1" customHeight="1" x14ac:dyDescent="0.25">
      <c r="A227" s="552"/>
      <c r="B227" s="551"/>
      <c r="C227" s="112">
        <f>'инновации+добровольчество0,41'!A434</f>
        <v>0</v>
      </c>
      <c r="D227" s="67">
        <f>'инновации+добровольчество0,41'!B434</f>
        <v>0</v>
      </c>
      <c r="E227" s="170">
        <f>'инновации+добровольчество0,41'!D434</f>
        <v>0</v>
      </c>
    </row>
    <row r="228" spans="1:5" ht="15" hidden="1" customHeight="1" x14ac:dyDescent="0.25">
      <c r="A228" s="552"/>
      <c r="B228" s="551"/>
      <c r="C228" s="112">
        <f>'инновации+добровольчество0,41'!A435</f>
        <v>0</v>
      </c>
      <c r="D228" s="67">
        <f>'инновации+добровольчество0,41'!B435</f>
        <v>0</v>
      </c>
      <c r="E228" s="170">
        <f>'инновации+добровольчество0,41'!D435</f>
        <v>0</v>
      </c>
    </row>
    <row r="229" spans="1:5" ht="15" hidden="1" customHeight="1" x14ac:dyDescent="0.25">
      <c r="A229" s="552"/>
      <c r="B229" s="551"/>
      <c r="C229" s="112">
        <f>'инновации+добровольчество0,41'!A436</f>
        <v>0</v>
      </c>
      <c r="D229" s="67">
        <f>'инновации+добровольчество0,41'!B436</f>
        <v>0</v>
      </c>
      <c r="E229" s="170">
        <f>'инновации+добровольчество0,41'!D436</f>
        <v>0</v>
      </c>
    </row>
    <row r="230" spans="1:5" hidden="1" x14ac:dyDescent="0.25">
      <c r="A230" s="552"/>
      <c r="B230" s="551"/>
      <c r="C230" s="112">
        <f>'инновации+добровольчество0,41'!A437</f>
        <v>0</v>
      </c>
      <c r="D230" s="67">
        <f>'инновации+добровольчество0,41'!B437</f>
        <v>0</v>
      </c>
      <c r="E230" s="170">
        <f>'инновации+добровольчество0,41'!D437</f>
        <v>0</v>
      </c>
    </row>
    <row r="231" spans="1:5" hidden="1" x14ac:dyDescent="0.25">
      <c r="A231" s="552"/>
      <c r="B231" s="551"/>
      <c r="C231" s="112">
        <f>'инновации+добровольчество0,41'!A438</f>
        <v>0</v>
      </c>
      <c r="D231" s="67">
        <f>'инновации+добровольчество0,41'!B438</f>
        <v>0</v>
      </c>
      <c r="E231" s="170">
        <f>'инновации+добровольчество0,41'!D438</f>
        <v>0</v>
      </c>
    </row>
    <row r="232" spans="1:5" hidden="1" x14ac:dyDescent="0.25">
      <c r="A232" s="552"/>
      <c r="B232" s="551"/>
      <c r="C232" s="112">
        <f>'инновации+добровольчество0,41'!A439</f>
        <v>0</v>
      </c>
      <c r="D232" s="67">
        <f>'инновации+добровольчество0,41'!B439</f>
        <v>0</v>
      </c>
      <c r="E232" s="170">
        <f>'инновации+добровольчество0,41'!D439</f>
        <v>0</v>
      </c>
    </row>
    <row r="233" spans="1:5" hidden="1" x14ac:dyDescent="0.25">
      <c r="A233" s="552"/>
      <c r="B233" s="551"/>
      <c r="C233" s="112">
        <f>'инновации+добровольчество0,41'!A440</f>
        <v>0</v>
      </c>
      <c r="D233" s="67">
        <f>'инновации+добровольчество0,41'!B440</f>
        <v>0</v>
      </c>
      <c r="E233" s="170">
        <f>'инновации+добровольчество0,41'!D440</f>
        <v>0</v>
      </c>
    </row>
    <row r="234" spans="1:5" hidden="1" x14ac:dyDescent="0.25">
      <c r="A234" s="552"/>
      <c r="B234" s="551"/>
      <c r="C234" s="112">
        <f>'инновации+добровольчество0,41'!A441</f>
        <v>0</v>
      </c>
      <c r="D234" s="67">
        <f>'инновации+добровольчество0,41'!B441</f>
        <v>0</v>
      </c>
      <c r="E234" s="170">
        <f>'инновации+добровольчество0,41'!D441</f>
        <v>0</v>
      </c>
    </row>
    <row r="235" spans="1:5" hidden="1" x14ac:dyDescent="0.25">
      <c r="A235" s="552"/>
      <c r="B235" s="551"/>
      <c r="C235" s="112">
        <f>'инновации+добровольчество0,41'!A442</f>
        <v>0</v>
      </c>
      <c r="D235" s="67">
        <f>'инновации+добровольчество0,41'!B442</f>
        <v>0</v>
      </c>
      <c r="E235" s="170">
        <f>'инновации+добровольчество0,41'!D442</f>
        <v>0</v>
      </c>
    </row>
    <row r="236" spans="1:5" hidden="1" x14ac:dyDescent="0.25">
      <c r="A236" s="552"/>
      <c r="B236" s="551"/>
      <c r="C236" s="112">
        <f>'инновации+добровольчество0,41'!A443</f>
        <v>0</v>
      </c>
      <c r="D236" s="67">
        <f>'инновации+добровольчество0,41'!B443</f>
        <v>0</v>
      </c>
      <c r="E236" s="170">
        <f>'инновации+добровольчество0,41'!D443</f>
        <v>0</v>
      </c>
    </row>
    <row r="237" spans="1:5" hidden="1" x14ac:dyDescent="0.25">
      <c r="A237" s="552"/>
      <c r="B237" s="551"/>
      <c r="C237" s="112">
        <f>'инновации+добровольчество0,41'!A444</f>
        <v>0</v>
      </c>
      <c r="D237" s="67">
        <f>'инновации+добровольчество0,41'!B444</f>
        <v>0</v>
      </c>
      <c r="E237" s="170">
        <f>'инновации+добровольчество0,41'!D444</f>
        <v>0</v>
      </c>
    </row>
    <row r="238" spans="1:5" hidden="1" x14ac:dyDescent="0.25">
      <c r="A238" s="552"/>
      <c r="B238" s="551"/>
      <c r="C238" s="112">
        <f>'инновации+добровольчество0,41'!A445</f>
        <v>0</v>
      </c>
      <c r="D238" s="67">
        <f>'инновации+добровольчество0,41'!B445</f>
        <v>0</v>
      </c>
      <c r="E238" s="170">
        <f>'инновации+добровольчество0,41'!D445</f>
        <v>0</v>
      </c>
    </row>
    <row r="239" spans="1:5" hidden="1" x14ac:dyDescent="0.25">
      <c r="A239" s="552"/>
      <c r="B239" s="551"/>
      <c r="C239" s="112">
        <f>'инновации+добровольчество0,41'!A446</f>
        <v>0</v>
      </c>
      <c r="D239" s="67">
        <f>'инновации+добровольчество0,41'!B446</f>
        <v>0</v>
      </c>
      <c r="E239" s="170">
        <f>'инновации+добровольчество0,41'!D446</f>
        <v>0</v>
      </c>
    </row>
    <row r="240" spans="1:5" hidden="1" x14ac:dyDescent="0.25">
      <c r="A240" s="552"/>
      <c r="B240" s="551"/>
      <c r="C240" s="112">
        <f>'инновации+добровольчество0,41'!A447</f>
        <v>0</v>
      </c>
      <c r="D240" s="67">
        <f>'инновации+добровольчество0,41'!B447</f>
        <v>0</v>
      </c>
      <c r="E240" s="170">
        <f>'инновации+добровольчество0,41'!D447</f>
        <v>0</v>
      </c>
    </row>
    <row r="241" spans="1:5" hidden="1" x14ac:dyDescent="0.25">
      <c r="A241" s="552"/>
      <c r="B241" s="551"/>
      <c r="C241" s="112">
        <f>'инновации+добровольчество0,41'!A448</f>
        <v>0</v>
      </c>
      <c r="D241" s="67">
        <f>'инновации+добровольчество0,41'!B448</f>
        <v>0</v>
      </c>
      <c r="E241" s="170">
        <f>'инновации+добровольчество0,41'!D448</f>
        <v>0</v>
      </c>
    </row>
    <row r="242" spans="1:5" hidden="1" x14ac:dyDescent="0.25">
      <c r="A242" s="552"/>
      <c r="B242" s="551"/>
      <c r="C242" s="112">
        <f>'инновации+добровольчество0,41'!A449</f>
        <v>0</v>
      </c>
      <c r="D242" s="67">
        <f>'инновации+добровольчество0,41'!B449</f>
        <v>0</v>
      </c>
      <c r="E242" s="170">
        <f>'инновации+добровольчество0,41'!D449</f>
        <v>0</v>
      </c>
    </row>
    <row r="243" spans="1:5" hidden="1" x14ac:dyDescent="0.25">
      <c r="A243" s="552"/>
      <c r="B243" s="551"/>
      <c r="C243" s="112">
        <f>'инновации+добровольчество0,41'!A450</f>
        <v>0</v>
      </c>
      <c r="D243" s="67">
        <f>'инновации+добровольчество0,41'!B450</f>
        <v>0</v>
      </c>
      <c r="E243" s="170">
        <f>'инновации+добровольчество0,41'!D450</f>
        <v>0</v>
      </c>
    </row>
    <row r="244" spans="1:5" hidden="1" x14ac:dyDescent="0.25">
      <c r="A244" s="552"/>
      <c r="B244" s="551"/>
      <c r="C244" s="112">
        <f>'инновации+добровольчество0,41'!A451</f>
        <v>0</v>
      </c>
      <c r="D244" s="67">
        <f>'инновации+добровольчество0,41'!B451</f>
        <v>0</v>
      </c>
      <c r="E244" s="170">
        <f>'инновации+добровольчество0,41'!D451</f>
        <v>0</v>
      </c>
    </row>
    <row r="245" spans="1:5" hidden="1" x14ac:dyDescent="0.25">
      <c r="A245" s="552"/>
      <c r="B245" s="551"/>
      <c r="C245" s="112">
        <f>'инновации+добровольчество0,41'!A452</f>
        <v>0</v>
      </c>
      <c r="D245" s="67">
        <f>'инновации+добровольчество0,41'!B452</f>
        <v>0</v>
      </c>
      <c r="E245" s="170">
        <f>'инновации+добровольчество0,41'!D452</f>
        <v>0</v>
      </c>
    </row>
    <row r="246" spans="1:5" hidden="1" x14ac:dyDescent="0.25">
      <c r="A246" s="552"/>
      <c r="B246" s="551"/>
      <c r="C246" s="112">
        <f>'инновации+добровольчество0,41'!A453</f>
        <v>0</v>
      </c>
      <c r="D246" s="67">
        <f>'инновации+добровольчество0,41'!B453</f>
        <v>0</v>
      </c>
      <c r="E246" s="170">
        <f>'инновации+добровольчество0,41'!D453</f>
        <v>0</v>
      </c>
    </row>
    <row r="247" spans="1:5" hidden="1" x14ac:dyDescent="0.25">
      <c r="A247" s="552"/>
      <c r="B247" s="551"/>
      <c r="C247" s="112">
        <f>'инновации+добровольчество0,41'!A454</f>
        <v>0</v>
      </c>
      <c r="D247" s="67">
        <f>'инновации+добровольчество0,41'!B454</f>
        <v>0</v>
      </c>
      <c r="E247" s="170">
        <f>'инновации+добровольчество0,41'!D454</f>
        <v>0</v>
      </c>
    </row>
    <row r="248" spans="1:5" hidden="1" x14ac:dyDescent="0.25">
      <c r="A248" s="552"/>
      <c r="B248" s="551"/>
      <c r="C248" s="112">
        <f>'инновации+добровольчество0,41'!A455</f>
        <v>0</v>
      </c>
      <c r="D248" s="67">
        <f>'инновации+добровольчество0,41'!B455</f>
        <v>0</v>
      </c>
      <c r="E248" s="170">
        <f>'инновации+добровольчество0,41'!D455</f>
        <v>0</v>
      </c>
    </row>
    <row r="249" spans="1:5" hidden="1" x14ac:dyDescent="0.25">
      <c r="A249" s="552"/>
      <c r="B249" s="551"/>
      <c r="C249" s="112">
        <f>'инновации+добровольчество0,41'!A456</f>
        <v>0</v>
      </c>
      <c r="D249" s="67">
        <f>'инновации+добровольчество0,41'!B456</f>
        <v>0</v>
      </c>
      <c r="E249" s="170">
        <f>'инновации+добровольчество0,41'!D456</f>
        <v>0</v>
      </c>
    </row>
    <row r="250" spans="1:5" hidden="1" x14ac:dyDescent="0.25">
      <c r="A250" s="552"/>
      <c r="B250" s="551"/>
      <c r="C250" s="112">
        <f>'инновации+добровольчество0,41'!A457</f>
        <v>0</v>
      </c>
      <c r="D250" s="67">
        <f>'инновации+добровольчество0,41'!B457</f>
        <v>0</v>
      </c>
      <c r="E250" s="170">
        <f>'инновации+добровольчество0,41'!D457</f>
        <v>0</v>
      </c>
    </row>
    <row r="251" spans="1:5" hidden="1" x14ac:dyDescent="0.25">
      <c r="A251" s="552"/>
      <c r="B251" s="551"/>
      <c r="C251" s="112">
        <f>'инновации+добровольчество0,41'!A458</f>
        <v>0</v>
      </c>
      <c r="D251" s="67">
        <f>'инновации+добровольчество0,41'!B458</f>
        <v>0</v>
      </c>
      <c r="E251" s="170">
        <f>'инновации+добровольчество0,41'!D458</f>
        <v>0</v>
      </c>
    </row>
    <row r="252" spans="1:5" hidden="1" x14ac:dyDescent="0.25">
      <c r="A252" s="552"/>
      <c r="B252" s="551"/>
      <c r="C252" s="112">
        <f>'инновации+добровольчество0,41'!A459</f>
        <v>0</v>
      </c>
      <c r="D252" s="67">
        <f>'инновации+добровольчество0,41'!B459</f>
        <v>0</v>
      </c>
      <c r="E252" s="170">
        <f>'инновации+добровольчество0,41'!D459</f>
        <v>0</v>
      </c>
    </row>
    <row r="253" spans="1:5" hidden="1" x14ac:dyDescent="0.25">
      <c r="A253" s="552"/>
      <c r="B253" s="551"/>
      <c r="C253" s="112">
        <f>'инновации+добровольчество0,41'!A460</f>
        <v>0</v>
      </c>
      <c r="D253" s="67">
        <f>'инновации+добровольчество0,41'!B460</f>
        <v>0</v>
      </c>
      <c r="E253" s="170">
        <f>'инновации+добровольчество0,41'!D460</f>
        <v>0</v>
      </c>
    </row>
    <row r="254" spans="1:5" hidden="1" x14ac:dyDescent="0.25">
      <c r="A254" s="552"/>
      <c r="B254" s="551"/>
      <c r="C254" s="112">
        <f>'инновации+добровольчество0,41'!A461</f>
        <v>0</v>
      </c>
      <c r="D254" s="67">
        <f>'инновации+добровольчество0,41'!B461</f>
        <v>0</v>
      </c>
      <c r="E254" s="170">
        <f>'инновации+добровольчество0,41'!D461</f>
        <v>0</v>
      </c>
    </row>
    <row r="255" spans="1:5" hidden="1" x14ac:dyDescent="0.25">
      <c r="A255" s="552"/>
      <c r="B255" s="551"/>
      <c r="C255" s="112">
        <f>'инновации+добровольчество0,41'!A462</f>
        <v>0</v>
      </c>
      <c r="D255" s="67">
        <f>'инновации+добровольчество0,41'!B462</f>
        <v>0</v>
      </c>
      <c r="E255" s="170">
        <f>'инновации+добровольчество0,41'!D462</f>
        <v>0</v>
      </c>
    </row>
    <row r="256" spans="1:5" hidden="1" x14ac:dyDescent="0.25">
      <c r="A256" s="552"/>
      <c r="B256" s="551"/>
      <c r="C256" s="112">
        <f>'инновации+добровольчество0,41'!A463</f>
        <v>0</v>
      </c>
      <c r="D256" s="67">
        <f>'инновации+добровольчество0,41'!B463</f>
        <v>0</v>
      </c>
      <c r="E256" s="170">
        <f>'инновации+добровольчество0,41'!D463</f>
        <v>0</v>
      </c>
    </row>
    <row r="257" spans="1:5" hidden="1" x14ac:dyDescent="0.25">
      <c r="A257" s="552"/>
      <c r="B257" s="551"/>
      <c r="C257" s="112">
        <f>'инновации+добровольчество0,41'!A464</f>
        <v>0</v>
      </c>
      <c r="D257" s="67">
        <f>'инновации+добровольчество0,41'!B464</f>
        <v>0</v>
      </c>
      <c r="E257" s="170">
        <f>'инновации+добровольчество0,41'!D464</f>
        <v>0</v>
      </c>
    </row>
    <row r="258" spans="1:5" hidden="1" x14ac:dyDescent="0.25">
      <c r="A258" s="552"/>
      <c r="B258" s="551"/>
      <c r="C258" s="112">
        <f>'инновации+добровольчество0,41'!A465</f>
        <v>0</v>
      </c>
      <c r="D258" s="67">
        <f>'инновации+добровольчество0,41'!B465</f>
        <v>0</v>
      </c>
      <c r="E258" s="170">
        <f>'инновации+добровольчество0,41'!D465</f>
        <v>0</v>
      </c>
    </row>
    <row r="259" spans="1:5" hidden="1" x14ac:dyDescent="0.25">
      <c r="A259" s="552"/>
      <c r="B259" s="551"/>
      <c r="C259" s="112">
        <f>'инновации+добровольчество0,41'!A466</f>
        <v>0</v>
      </c>
      <c r="D259" s="67">
        <f>'инновации+добровольчество0,41'!B466</f>
        <v>0</v>
      </c>
      <c r="E259" s="170">
        <f>'инновации+добровольчество0,41'!D466</f>
        <v>0</v>
      </c>
    </row>
    <row r="260" spans="1:5" hidden="1" x14ac:dyDescent="0.25">
      <c r="A260" s="552"/>
      <c r="B260" s="551"/>
      <c r="C260" s="112">
        <f>'инновации+добровольчество0,41'!A467</f>
        <v>0</v>
      </c>
      <c r="D260" s="67">
        <f>'инновации+добровольчество0,41'!B467</f>
        <v>0</v>
      </c>
      <c r="E260" s="170">
        <f>'инновации+добровольчество0,41'!D467</f>
        <v>0</v>
      </c>
    </row>
    <row r="261" spans="1:5" hidden="1" x14ac:dyDescent="0.25">
      <c r="A261" s="552"/>
      <c r="B261" s="551"/>
      <c r="C261" s="112">
        <f>'инновации+добровольчество0,41'!A468</f>
        <v>0</v>
      </c>
      <c r="D261" s="67">
        <f>'инновации+добровольчество0,41'!B468</f>
        <v>0</v>
      </c>
      <c r="E261" s="170">
        <f>'инновации+добровольчество0,41'!D468</f>
        <v>0</v>
      </c>
    </row>
    <row r="262" spans="1:5" hidden="1" x14ac:dyDescent="0.25">
      <c r="A262" s="552"/>
      <c r="B262" s="551"/>
      <c r="C262" s="112">
        <f>'инновации+добровольчество0,41'!A469</f>
        <v>0</v>
      </c>
      <c r="D262" s="67">
        <f>'инновации+добровольчество0,41'!B469</f>
        <v>0</v>
      </c>
      <c r="E262" s="170">
        <f>'инновации+добровольчество0,41'!D469</f>
        <v>0</v>
      </c>
    </row>
    <row r="263" spans="1:5" hidden="1" x14ac:dyDescent="0.25">
      <c r="A263" s="552"/>
      <c r="B263" s="551"/>
      <c r="C263" s="112">
        <f>'инновации+добровольчество0,41'!A470</f>
        <v>0</v>
      </c>
      <c r="D263" s="67">
        <f>'инновации+добровольчество0,41'!B470</f>
        <v>0</v>
      </c>
      <c r="E263" s="170">
        <f>'инновации+добровольчество0,41'!D470</f>
        <v>0</v>
      </c>
    </row>
    <row r="264" spans="1:5" hidden="1" x14ac:dyDescent="0.25">
      <c r="A264" s="552"/>
      <c r="B264" s="551"/>
      <c r="C264" s="112">
        <f>'инновации+добровольчество0,41'!A471</f>
        <v>0</v>
      </c>
      <c r="D264" s="67">
        <f>'инновации+добровольчество0,41'!B471</f>
        <v>0</v>
      </c>
      <c r="E264" s="170">
        <f>'инновации+добровольчество0,41'!D471</f>
        <v>0</v>
      </c>
    </row>
    <row r="265" spans="1:5" hidden="1" x14ac:dyDescent="0.25">
      <c r="A265" s="552"/>
      <c r="B265" s="551"/>
      <c r="C265" s="112">
        <f>'инновации+добровольчество0,41'!A472</f>
        <v>0</v>
      </c>
      <c r="D265" s="67">
        <f>'инновации+добровольчество0,41'!B472</f>
        <v>0</v>
      </c>
      <c r="E265" s="170">
        <f>'инновации+добровольчество0,41'!D472</f>
        <v>0</v>
      </c>
    </row>
    <row r="266" spans="1:5" hidden="1" x14ac:dyDescent="0.25">
      <c r="A266" s="552"/>
      <c r="B266" s="551"/>
      <c r="C266" s="112">
        <f>'инновации+добровольчество0,41'!A473</f>
        <v>0</v>
      </c>
      <c r="D266" s="67">
        <f>'инновации+добровольчество0,41'!B473</f>
        <v>0</v>
      </c>
      <c r="E266" s="170">
        <f>'инновации+добровольчество0,41'!D473</f>
        <v>0</v>
      </c>
    </row>
    <row r="267" spans="1:5" hidden="1" x14ac:dyDescent="0.25">
      <c r="A267" s="552"/>
      <c r="B267" s="551"/>
      <c r="C267" s="112">
        <f>'инновации+добровольчество0,41'!A474</f>
        <v>0</v>
      </c>
      <c r="D267" s="67">
        <f>'инновации+добровольчество0,41'!B474</f>
        <v>0</v>
      </c>
      <c r="E267" s="170">
        <f>'инновации+добровольчество0,41'!D474</f>
        <v>0</v>
      </c>
    </row>
    <row r="268" spans="1:5" hidden="1" x14ac:dyDescent="0.25">
      <c r="A268" s="552"/>
      <c r="B268" s="551"/>
      <c r="C268" s="112">
        <f>'инновации+добровольчество0,41'!A475</f>
        <v>0</v>
      </c>
      <c r="D268" s="67">
        <f>'инновации+добровольчество0,41'!B475</f>
        <v>0</v>
      </c>
      <c r="E268" s="170">
        <f>'инновации+добровольчество0,41'!D475</f>
        <v>0</v>
      </c>
    </row>
    <row r="269" spans="1:5" hidden="1" x14ac:dyDescent="0.25">
      <c r="A269" s="552"/>
      <c r="B269" s="551"/>
      <c r="C269" s="112">
        <f>'инновации+добровольчество0,41'!A476</f>
        <v>0</v>
      </c>
      <c r="D269" s="67">
        <f>'инновации+добровольчество0,41'!B476</f>
        <v>0</v>
      </c>
      <c r="E269" s="170">
        <f>'инновации+добровольчество0,41'!D476</f>
        <v>0</v>
      </c>
    </row>
    <row r="270" spans="1:5" hidden="1" x14ac:dyDescent="0.25">
      <c r="A270" s="552"/>
      <c r="B270" s="551"/>
      <c r="C270" s="112">
        <f>'инновации+добровольчество0,41'!A477</f>
        <v>0</v>
      </c>
      <c r="D270" s="67">
        <f>'инновации+добровольчество0,41'!B477</f>
        <v>0</v>
      </c>
      <c r="E270" s="170">
        <f>'инновации+добровольчество0,41'!D477</f>
        <v>0</v>
      </c>
    </row>
    <row r="271" spans="1:5" hidden="1" x14ac:dyDescent="0.25">
      <c r="A271" s="552"/>
      <c r="B271" s="551"/>
      <c r="C271" s="112">
        <f>'инновации+добровольчество0,41'!A478</f>
        <v>0</v>
      </c>
      <c r="D271" s="67">
        <f>'инновации+добровольчество0,41'!B478</f>
        <v>0</v>
      </c>
      <c r="E271" s="170">
        <f>'инновации+добровольчество0,41'!D478</f>
        <v>0</v>
      </c>
    </row>
    <row r="272" spans="1:5" hidden="1" x14ac:dyDescent="0.25">
      <c r="A272" s="552"/>
      <c r="B272" s="551"/>
      <c r="C272" s="112">
        <f>'инновации+добровольчество0,41'!A479</f>
        <v>0</v>
      </c>
      <c r="D272" s="67">
        <f>'инновации+добровольчество0,41'!B479</f>
        <v>0</v>
      </c>
      <c r="E272" s="170">
        <f>'инновации+добровольчество0,41'!D479</f>
        <v>0</v>
      </c>
    </row>
    <row r="273" spans="1:5" hidden="1" x14ac:dyDescent="0.25">
      <c r="A273" s="552"/>
      <c r="B273" s="551"/>
      <c r="C273" s="112">
        <f>'инновации+добровольчество0,41'!A480</f>
        <v>0</v>
      </c>
      <c r="D273" s="67">
        <f>'инновации+добровольчество0,41'!B480</f>
        <v>0</v>
      </c>
      <c r="E273" s="170">
        <f>'инновации+добровольчество0,41'!D480</f>
        <v>0</v>
      </c>
    </row>
    <row r="274" spans="1:5" hidden="1" x14ac:dyDescent="0.25">
      <c r="A274" s="552"/>
      <c r="B274" s="551"/>
      <c r="C274" s="112">
        <f>'инновации+добровольчество0,41'!A481</f>
        <v>0</v>
      </c>
      <c r="D274" s="67">
        <f>'инновации+добровольчество0,41'!B481</f>
        <v>0</v>
      </c>
      <c r="E274" s="170">
        <f>'инновации+добровольчество0,41'!D481</f>
        <v>0</v>
      </c>
    </row>
    <row r="275" spans="1:5" hidden="1" x14ac:dyDescent="0.25">
      <c r="A275" s="552"/>
      <c r="B275" s="551"/>
      <c r="C275" s="112">
        <f>'инновации+добровольчество0,41'!A482</f>
        <v>0</v>
      </c>
      <c r="D275" s="67">
        <f>'инновации+добровольчество0,41'!B482</f>
        <v>0</v>
      </c>
      <c r="E275" s="170">
        <f>'инновации+добровольчество0,41'!D482</f>
        <v>0</v>
      </c>
    </row>
    <row r="276" spans="1:5" hidden="1" x14ac:dyDescent="0.25">
      <c r="A276" s="552"/>
      <c r="B276" s="551"/>
      <c r="C276" s="112">
        <f>'инновации+добровольчество0,41'!A483</f>
        <v>0</v>
      </c>
      <c r="D276" s="67">
        <f>'инновации+добровольчество0,41'!B483</f>
        <v>0</v>
      </c>
      <c r="E276" s="170">
        <f>'инновации+добровольчество0,41'!D483</f>
        <v>0</v>
      </c>
    </row>
    <row r="277" spans="1:5" hidden="1" x14ac:dyDescent="0.25">
      <c r="A277" s="552"/>
      <c r="B277" s="551"/>
      <c r="C277" s="112">
        <f>'инновации+добровольчество0,41'!A484</f>
        <v>0</v>
      </c>
      <c r="D277" s="67">
        <f>'инновации+добровольчество0,41'!B484</f>
        <v>0</v>
      </c>
      <c r="E277" s="170">
        <f>'инновации+добровольчество0,41'!D484</f>
        <v>0</v>
      </c>
    </row>
    <row r="278" spans="1:5" hidden="1" x14ac:dyDescent="0.25">
      <c r="A278" s="552"/>
      <c r="B278" s="551"/>
      <c r="C278" s="112">
        <f>'инновации+добровольчество0,41'!A485</f>
        <v>0</v>
      </c>
      <c r="D278" s="67">
        <f>'инновации+добровольчество0,41'!B485</f>
        <v>0</v>
      </c>
      <c r="E278" s="170">
        <f>'инновации+добровольчество0,41'!D485</f>
        <v>0</v>
      </c>
    </row>
    <row r="279" spans="1:5" hidden="1" x14ac:dyDescent="0.25">
      <c r="A279" s="552"/>
      <c r="B279" s="551"/>
      <c r="C279" s="112">
        <f>'инновации+добровольчество0,41'!A486</f>
        <v>0</v>
      </c>
      <c r="D279" s="67">
        <f>'инновации+добровольчество0,41'!B486</f>
        <v>0</v>
      </c>
      <c r="E279" s="170">
        <f>'инновации+добровольчество0,41'!D486</f>
        <v>0</v>
      </c>
    </row>
    <row r="280" spans="1:5" hidden="1" x14ac:dyDescent="0.25">
      <c r="A280" s="552"/>
      <c r="B280" s="551"/>
      <c r="C280" s="112">
        <f>'инновации+добровольчество0,41'!A487</f>
        <v>0</v>
      </c>
      <c r="D280" s="67">
        <f>'инновации+добровольчество0,41'!B487</f>
        <v>0</v>
      </c>
      <c r="E280" s="170">
        <f>'инновации+добровольчество0,41'!D487</f>
        <v>0</v>
      </c>
    </row>
    <row r="281" spans="1:5" hidden="1" x14ac:dyDescent="0.25">
      <c r="A281" s="552"/>
      <c r="B281" s="551"/>
      <c r="C281" s="112">
        <f>'инновации+добровольчество0,41'!A488</f>
        <v>0</v>
      </c>
      <c r="D281" s="67">
        <f>'инновации+добровольчество0,41'!B488</f>
        <v>0</v>
      </c>
      <c r="E281" s="170">
        <f>'инновации+добровольчество0,41'!D488</f>
        <v>0</v>
      </c>
    </row>
    <row r="282" spans="1:5" hidden="1" x14ac:dyDescent="0.25">
      <c r="A282" s="552"/>
      <c r="B282" s="551"/>
      <c r="C282" s="112">
        <f>'инновации+добровольчество0,41'!A489</f>
        <v>0</v>
      </c>
      <c r="D282" s="67">
        <f>'инновации+добровольчество0,41'!B489</f>
        <v>0</v>
      </c>
      <c r="E282" s="170">
        <f>'инновации+добровольчество0,41'!D489</f>
        <v>0</v>
      </c>
    </row>
    <row r="283" spans="1:5" hidden="1" x14ac:dyDescent="0.25">
      <c r="A283" s="552"/>
      <c r="B283" s="551"/>
      <c r="C283" s="112">
        <f>'инновации+добровольчество0,41'!A490</f>
        <v>0</v>
      </c>
      <c r="D283" s="67">
        <f>'инновации+добровольчество0,41'!B490</f>
        <v>0</v>
      </c>
      <c r="E283" s="170">
        <f>'инновации+добровольчество0,41'!D490</f>
        <v>0</v>
      </c>
    </row>
    <row r="284" spans="1:5" hidden="1" x14ac:dyDescent="0.25">
      <c r="A284" s="552"/>
      <c r="B284" s="551"/>
      <c r="C284" s="112">
        <f>'инновации+добровольчество0,41'!A491</f>
        <v>0</v>
      </c>
      <c r="D284" s="67">
        <f>'инновации+добровольчество0,41'!B491</f>
        <v>0</v>
      </c>
      <c r="E284" s="170">
        <f>'инновации+добровольчество0,41'!D491</f>
        <v>0</v>
      </c>
    </row>
    <row r="285" spans="1:5" hidden="1" x14ac:dyDescent="0.25">
      <c r="A285" s="552"/>
      <c r="B285" s="551"/>
      <c r="C285" s="112">
        <f>'инновации+добровольчество0,41'!A492</f>
        <v>0</v>
      </c>
      <c r="D285" s="67">
        <f>'инновации+добровольчество0,41'!B492</f>
        <v>0</v>
      </c>
      <c r="E285" s="170">
        <f>'инновации+добровольчество0,41'!D492</f>
        <v>0</v>
      </c>
    </row>
    <row r="286" spans="1:5" hidden="1" x14ac:dyDescent="0.25">
      <c r="A286" s="552"/>
      <c r="B286" s="551"/>
      <c r="C286" s="112">
        <f>'инновации+добровольчество0,41'!A493</f>
        <v>0</v>
      </c>
      <c r="D286" s="67">
        <f>'инновации+добровольчество0,41'!B493</f>
        <v>0</v>
      </c>
      <c r="E286" s="170">
        <f>'инновации+добровольчество0,41'!D493</f>
        <v>0</v>
      </c>
    </row>
    <row r="287" spans="1:5" hidden="1" x14ac:dyDescent="0.25">
      <c r="A287" s="552"/>
      <c r="B287" s="551"/>
      <c r="C287" s="112">
        <f>'инновации+добровольчество0,41'!A494</f>
        <v>0</v>
      </c>
      <c r="D287" s="67">
        <f>'инновации+добровольчество0,41'!B494</f>
        <v>0</v>
      </c>
      <c r="E287" s="170">
        <f>'инновации+добровольчество0,41'!D494</f>
        <v>0</v>
      </c>
    </row>
    <row r="288" spans="1:5" hidden="1" x14ac:dyDescent="0.25">
      <c r="A288" s="552"/>
      <c r="B288" s="551"/>
      <c r="C288" s="112">
        <f>'инновации+добровольчество0,41'!A495</f>
        <v>0</v>
      </c>
      <c r="D288" s="67">
        <f>'инновации+добровольчество0,41'!B495</f>
        <v>0</v>
      </c>
      <c r="E288" s="170">
        <f>'инновации+добровольчество0,41'!D495</f>
        <v>0</v>
      </c>
    </row>
    <row r="289" spans="1:5" hidden="1" x14ac:dyDescent="0.25">
      <c r="A289" s="552"/>
      <c r="B289" s="551"/>
      <c r="C289" s="112">
        <f>'инновации+добровольчество0,41'!A496</f>
        <v>0</v>
      </c>
      <c r="D289" s="67">
        <f>'инновации+добровольчество0,41'!B496</f>
        <v>0</v>
      </c>
      <c r="E289" s="170">
        <f>'инновации+добровольчество0,41'!D496</f>
        <v>0</v>
      </c>
    </row>
    <row r="290" spans="1:5" hidden="1" x14ac:dyDescent="0.25">
      <c r="A290" s="552"/>
      <c r="B290" s="551"/>
      <c r="C290" s="112">
        <f>'инновации+добровольчество0,41'!A497</f>
        <v>0</v>
      </c>
      <c r="D290" s="67">
        <f>'инновации+добровольчество0,41'!B497</f>
        <v>0</v>
      </c>
      <c r="E290" s="170">
        <f>'инновации+добровольчество0,41'!D497</f>
        <v>0</v>
      </c>
    </row>
    <row r="291" spans="1:5" hidden="1" x14ac:dyDescent="0.25">
      <c r="A291" s="552"/>
      <c r="B291" s="551"/>
      <c r="C291" s="112">
        <f>'инновации+добровольчество0,41'!A498</f>
        <v>0</v>
      </c>
      <c r="D291" s="67">
        <f>'инновации+добровольчество0,41'!B498</f>
        <v>0</v>
      </c>
      <c r="E291" s="170">
        <f>'инновации+добровольчество0,41'!D498</f>
        <v>0</v>
      </c>
    </row>
    <row r="292" spans="1:5" hidden="1" x14ac:dyDescent="0.25">
      <c r="A292" s="552"/>
      <c r="B292" s="551"/>
      <c r="C292" s="112">
        <f>'инновации+добровольчество0,41'!A499</f>
        <v>0</v>
      </c>
      <c r="D292" s="67">
        <f>'инновации+добровольчество0,41'!B499</f>
        <v>0</v>
      </c>
      <c r="E292" s="170">
        <f>'инновации+добровольчество0,41'!D499</f>
        <v>0</v>
      </c>
    </row>
    <row r="293" spans="1:5" hidden="1" x14ac:dyDescent="0.25">
      <c r="A293" s="552"/>
      <c r="B293" s="551"/>
      <c r="C293" s="112">
        <f>'инновации+добровольчество0,41'!A500</f>
        <v>0</v>
      </c>
      <c r="D293" s="67">
        <f>'инновации+добровольчество0,41'!B500</f>
        <v>0</v>
      </c>
      <c r="E293" s="170">
        <f>'инновации+добровольчество0,41'!D500</f>
        <v>0</v>
      </c>
    </row>
    <row r="294" spans="1:5" hidden="1" x14ac:dyDescent="0.25">
      <c r="A294" s="552"/>
      <c r="B294" s="551"/>
      <c r="C294" s="112">
        <f>'инновации+добровольчество0,41'!A501</f>
        <v>0</v>
      </c>
      <c r="D294" s="67">
        <f>'инновации+добровольчество0,41'!B501</f>
        <v>0</v>
      </c>
      <c r="E294" s="170">
        <f>'инновации+добровольчество0,41'!D501</f>
        <v>0</v>
      </c>
    </row>
    <row r="295" spans="1:5" hidden="1" x14ac:dyDescent="0.25">
      <c r="A295" s="552"/>
      <c r="B295" s="551"/>
      <c r="C295" s="112">
        <f>'инновации+добровольчество0,41'!A502</f>
        <v>0</v>
      </c>
      <c r="D295" s="67">
        <f>'инновации+добровольчество0,41'!B502</f>
        <v>0</v>
      </c>
      <c r="E295" s="170">
        <f>'инновации+добровольчество0,41'!D502</f>
        <v>0</v>
      </c>
    </row>
    <row r="296" spans="1:5" hidden="1" x14ac:dyDescent="0.25">
      <c r="A296" s="552"/>
      <c r="B296" s="551"/>
      <c r="C296" s="112">
        <f>'инновации+добровольчество0,41'!A503</f>
        <v>0</v>
      </c>
      <c r="D296" s="67">
        <f>'инновации+добровольчество0,41'!B503</f>
        <v>0</v>
      </c>
      <c r="E296" s="170">
        <f>'инновации+добровольчество0,41'!D503</f>
        <v>0</v>
      </c>
    </row>
    <row r="297" spans="1:5" hidden="1" x14ac:dyDescent="0.25">
      <c r="A297" s="552"/>
      <c r="B297" s="551"/>
      <c r="C297" s="112">
        <f>'инновации+добровольчество0,41'!A504</f>
        <v>0</v>
      </c>
      <c r="D297" s="67">
        <f>'инновации+добровольчество0,41'!B504</f>
        <v>0</v>
      </c>
      <c r="E297" s="170">
        <f>'инновации+добровольчество0,41'!D504</f>
        <v>0</v>
      </c>
    </row>
    <row r="298" spans="1:5" hidden="1" x14ac:dyDescent="0.25">
      <c r="A298" s="552"/>
      <c r="B298" s="551"/>
      <c r="C298" s="112">
        <f>'инновации+добровольчество0,41'!A505</f>
        <v>0</v>
      </c>
      <c r="D298" s="67">
        <f>'инновации+добровольчество0,41'!B505</f>
        <v>0</v>
      </c>
      <c r="E298" s="170">
        <f>'инновации+добровольчество0,41'!D505</f>
        <v>0</v>
      </c>
    </row>
    <row r="299" spans="1:5" hidden="1" x14ac:dyDescent="0.25">
      <c r="A299" s="552"/>
      <c r="B299" s="551"/>
      <c r="C299" s="112">
        <f>'инновации+добровольчество0,41'!A506</f>
        <v>0</v>
      </c>
      <c r="D299" s="67">
        <f>'инновации+добровольчество0,41'!B506</f>
        <v>0</v>
      </c>
      <c r="E299" s="170">
        <f>'инновации+добровольчество0,41'!D506</f>
        <v>0</v>
      </c>
    </row>
    <row r="300" spans="1:5" hidden="1" x14ac:dyDescent="0.25">
      <c r="A300" s="552"/>
      <c r="B300" s="551"/>
      <c r="C300" s="112">
        <f>'инновации+добровольчество0,41'!A507</f>
        <v>0</v>
      </c>
      <c r="D300" s="67">
        <f>'инновации+добровольчество0,41'!B507</f>
        <v>0</v>
      </c>
      <c r="E300" s="170">
        <f>'инновации+добровольчество0,41'!D507</f>
        <v>0</v>
      </c>
    </row>
    <row r="301" spans="1:5" hidden="1" x14ac:dyDescent="0.25">
      <c r="A301" s="552"/>
      <c r="B301" s="551"/>
      <c r="C301" s="112">
        <f>'инновации+добровольчество0,41'!A508</f>
        <v>0</v>
      </c>
      <c r="D301" s="67">
        <f>'инновации+добровольчество0,41'!B508</f>
        <v>0</v>
      </c>
      <c r="E301" s="170">
        <f>'инновации+добровольчество0,41'!D508</f>
        <v>0</v>
      </c>
    </row>
    <row r="302" spans="1:5" hidden="1" x14ac:dyDescent="0.25">
      <c r="A302" s="552"/>
      <c r="B302" s="551"/>
      <c r="C302" s="112">
        <f>'инновации+добровольчество0,41'!A509</f>
        <v>0</v>
      </c>
      <c r="D302" s="67">
        <f>'инновации+добровольчество0,41'!B509</f>
        <v>0</v>
      </c>
      <c r="E302" s="170">
        <f>'инновации+добровольчество0,41'!D509</f>
        <v>0</v>
      </c>
    </row>
    <row r="303" spans="1:5" hidden="1" x14ac:dyDescent="0.25">
      <c r="A303" s="552"/>
      <c r="B303" s="551"/>
      <c r="C303" s="112">
        <f>'инновации+добровольчество0,41'!A510</f>
        <v>0</v>
      </c>
      <c r="D303" s="67">
        <f>'инновации+добровольчество0,41'!B510</f>
        <v>0</v>
      </c>
      <c r="E303" s="170">
        <f>'инновации+добровольчество0,41'!D510</f>
        <v>0</v>
      </c>
    </row>
    <row r="304" spans="1:5" hidden="1" x14ac:dyDescent="0.25">
      <c r="A304" s="552"/>
      <c r="B304" s="551"/>
      <c r="C304" s="112">
        <f>'инновации+добровольчество0,41'!A511</f>
        <v>0</v>
      </c>
      <c r="D304" s="67">
        <f>'инновации+добровольчество0,41'!B511</f>
        <v>0</v>
      </c>
      <c r="E304" s="170">
        <f>'инновации+добровольчество0,41'!D511</f>
        <v>0</v>
      </c>
    </row>
    <row r="305" spans="1:5" hidden="1" x14ac:dyDescent="0.25">
      <c r="A305" s="552"/>
      <c r="B305" s="551"/>
      <c r="C305" s="112">
        <f>'инновации+добровольчество0,41'!A512</f>
        <v>0</v>
      </c>
      <c r="D305" s="67">
        <f>'инновации+добровольчество0,41'!B512</f>
        <v>0</v>
      </c>
      <c r="E305" s="170">
        <f>'инновации+добровольчество0,41'!D512</f>
        <v>0</v>
      </c>
    </row>
    <row r="306" spans="1:5" hidden="1" x14ac:dyDescent="0.25">
      <c r="A306" s="552"/>
      <c r="B306" s="551"/>
      <c r="C306" s="112">
        <f>'инновации+добровольчество0,41'!A513</f>
        <v>0</v>
      </c>
      <c r="D306" s="67">
        <f>'инновации+добровольчество0,41'!B513</f>
        <v>0</v>
      </c>
      <c r="E306" s="170">
        <f>'инновации+добровольчество0,41'!D513</f>
        <v>0</v>
      </c>
    </row>
    <row r="307" spans="1:5" hidden="1" x14ac:dyDescent="0.25">
      <c r="A307" s="552"/>
      <c r="B307" s="551"/>
      <c r="C307" s="112">
        <f>'инновации+добровольчество0,41'!A514</f>
        <v>0</v>
      </c>
      <c r="D307" s="67">
        <f>'инновации+добровольчество0,41'!B514</f>
        <v>0</v>
      </c>
      <c r="E307" s="170">
        <f>'инновации+добровольчество0,41'!D514</f>
        <v>0</v>
      </c>
    </row>
    <row r="308" spans="1:5" hidden="1" x14ac:dyDescent="0.25">
      <c r="A308" s="552"/>
      <c r="B308" s="551"/>
      <c r="C308" s="112">
        <f>'инновации+добровольчество0,41'!A515</f>
        <v>0</v>
      </c>
      <c r="D308" s="67">
        <f>'инновации+добровольчество0,41'!B515</f>
        <v>0</v>
      </c>
      <c r="E308" s="170">
        <f>'инновации+добровольчество0,41'!D515</f>
        <v>0</v>
      </c>
    </row>
    <row r="309" spans="1:5" hidden="1" x14ac:dyDescent="0.25">
      <c r="A309" s="552"/>
      <c r="B309" s="551"/>
      <c r="C309" s="112">
        <f>'инновации+добровольчество0,41'!A516</f>
        <v>0</v>
      </c>
      <c r="D309" s="67">
        <f>'инновации+добровольчество0,41'!B516</f>
        <v>0</v>
      </c>
      <c r="E309" s="170">
        <f>'инновации+добровольчество0,41'!D516</f>
        <v>0</v>
      </c>
    </row>
    <row r="310" spans="1:5" hidden="1" x14ac:dyDescent="0.25">
      <c r="A310" s="552"/>
      <c r="B310" s="551"/>
      <c r="C310" s="112">
        <f>'инновации+добровольчество0,41'!A517</f>
        <v>0</v>
      </c>
      <c r="D310" s="67">
        <f>'инновации+добровольчество0,41'!B517</f>
        <v>0</v>
      </c>
      <c r="E310" s="170">
        <f>'инновации+добровольчество0,41'!D517</f>
        <v>0</v>
      </c>
    </row>
    <row r="311" spans="1:5" hidden="1" x14ac:dyDescent="0.25">
      <c r="A311" s="552"/>
      <c r="B311" s="551"/>
      <c r="C311" s="112">
        <f>'инновации+добровольчество0,41'!A518</f>
        <v>0</v>
      </c>
      <c r="D311" s="67">
        <f>'инновации+добровольчество0,41'!B518</f>
        <v>0</v>
      </c>
      <c r="E311" s="170">
        <f>'инновации+добровольчество0,41'!D518</f>
        <v>0</v>
      </c>
    </row>
    <row r="312" spans="1:5" hidden="1" x14ac:dyDescent="0.25">
      <c r="A312" s="552"/>
      <c r="B312" s="551"/>
      <c r="C312" s="112">
        <f>'инновации+добровольчество0,41'!A519</f>
        <v>0</v>
      </c>
      <c r="D312" s="67">
        <f>'инновации+добровольчество0,41'!B519</f>
        <v>0</v>
      </c>
      <c r="E312" s="170">
        <f>'инновации+добровольчество0,41'!D519</f>
        <v>0</v>
      </c>
    </row>
    <row r="313" spans="1:5" hidden="1" x14ac:dyDescent="0.25">
      <c r="A313" s="552"/>
      <c r="B313" s="551"/>
      <c r="C313" s="112">
        <f>'инновации+добровольчество0,41'!A520</f>
        <v>0</v>
      </c>
      <c r="D313" s="67">
        <f>'инновации+добровольчество0,41'!B520</f>
        <v>0</v>
      </c>
      <c r="E313" s="170">
        <f>'инновации+добровольчество0,41'!D520</f>
        <v>0</v>
      </c>
    </row>
    <row r="314" spans="1:5" hidden="1" x14ac:dyDescent="0.25">
      <c r="A314" s="552"/>
      <c r="B314" s="551"/>
      <c r="C314" s="112">
        <f>'инновации+добровольчество0,41'!A521</f>
        <v>0</v>
      </c>
      <c r="D314" s="67">
        <f>'инновации+добровольчество0,41'!B521</f>
        <v>0</v>
      </c>
      <c r="E314" s="170">
        <f>'инновации+добровольчество0,41'!D521</f>
        <v>0</v>
      </c>
    </row>
    <row r="315" spans="1:5" hidden="1" x14ac:dyDescent="0.25">
      <c r="A315" s="552"/>
      <c r="B315" s="551"/>
      <c r="C315" s="112">
        <f>'инновации+добровольчество0,41'!A522</f>
        <v>0</v>
      </c>
      <c r="D315" s="67">
        <f>'инновации+добровольчество0,41'!B522</f>
        <v>0</v>
      </c>
      <c r="E315" s="170">
        <f>'инновации+добровольчество0,41'!D522</f>
        <v>0</v>
      </c>
    </row>
    <row r="316" spans="1:5" hidden="1" x14ac:dyDescent="0.25">
      <c r="A316" s="552"/>
      <c r="B316" s="551"/>
      <c r="C316" s="112">
        <f>'инновации+добровольчество0,41'!A523</f>
        <v>0</v>
      </c>
      <c r="D316" s="67">
        <f>'инновации+добровольчество0,41'!B523</f>
        <v>0</v>
      </c>
      <c r="E316" s="170">
        <f>'инновации+добровольчество0,41'!D523</f>
        <v>0</v>
      </c>
    </row>
    <row r="317" spans="1:5" hidden="1" x14ac:dyDescent="0.25">
      <c r="A317" s="552"/>
      <c r="B317" s="551"/>
      <c r="C317" s="112">
        <f>'инновации+добровольчество0,41'!A524</f>
        <v>0</v>
      </c>
      <c r="D317" s="67">
        <f>'инновации+добровольчество0,41'!B524</f>
        <v>0</v>
      </c>
      <c r="E317" s="170">
        <f>'инновации+добровольчество0,41'!D524</f>
        <v>0</v>
      </c>
    </row>
    <row r="318" spans="1:5" hidden="1" x14ac:dyDescent="0.25">
      <c r="A318" s="552"/>
      <c r="B318" s="551"/>
      <c r="C318" s="112">
        <f>'инновации+добровольчество0,41'!A525</f>
        <v>0</v>
      </c>
      <c r="D318" s="67">
        <f>'инновации+добровольчество0,41'!B525</f>
        <v>0</v>
      </c>
      <c r="E318" s="170">
        <f>'инновации+добровольчество0,41'!D525</f>
        <v>0</v>
      </c>
    </row>
    <row r="319" spans="1:5" hidden="1" x14ac:dyDescent="0.25">
      <c r="A319" s="552"/>
      <c r="B319" s="551"/>
      <c r="C319" s="112">
        <f>'инновации+добровольчество0,41'!A526</f>
        <v>0</v>
      </c>
      <c r="D319" s="67">
        <f>'инновации+добровольчество0,41'!B526</f>
        <v>0</v>
      </c>
      <c r="E319" s="170">
        <f>'инновации+добровольчество0,41'!D526</f>
        <v>0</v>
      </c>
    </row>
    <row r="320" spans="1:5" hidden="1" x14ac:dyDescent="0.25">
      <c r="A320" s="552"/>
      <c r="B320" s="551"/>
      <c r="C320" s="112">
        <f>'инновации+добровольчество0,41'!A527</f>
        <v>0</v>
      </c>
      <c r="D320" s="67">
        <f>'инновации+добровольчество0,41'!B527</f>
        <v>0</v>
      </c>
      <c r="E320" s="170">
        <f>'инновации+добровольчество0,41'!D527</f>
        <v>0</v>
      </c>
    </row>
    <row r="321" spans="1:5" ht="17.25" hidden="1" customHeight="1" x14ac:dyDescent="0.25">
      <c r="A321" s="552"/>
      <c r="B321" s="551"/>
      <c r="C321" s="112">
        <f>'инновации+добровольчество0,41'!A528</f>
        <v>0</v>
      </c>
      <c r="D321" s="67">
        <f>'инновации+добровольчество0,41'!B528</f>
        <v>0</v>
      </c>
      <c r="E321" s="170">
        <f>'инновации+добровольчество0,41'!D528</f>
        <v>0</v>
      </c>
    </row>
    <row r="322" spans="1:5" hidden="1" x14ac:dyDescent="0.25">
      <c r="A322" s="552"/>
      <c r="B322" s="551"/>
      <c r="C322" s="112">
        <f>'инновации+добровольчество0,41'!A529</f>
        <v>0</v>
      </c>
      <c r="D322" s="67">
        <f>'инновации+добровольчество0,41'!B529</f>
        <v>0</v>
      </c>
      <c r="E322" s="170">
        <f>'инновации+добровольчество0,41'!D529</f>
        <v>0</v>
      </c>
    </row>
    <row r="323" spans="1:5" hidden="1" x14ac:dyDescent="0.25">
      <c r="A323" s="552"/>
      <c r="B323" s="551"/>
      <c r="C323" s="112">
        <f>'инновации+добровольчество0,41'!A530</f>
        <v>0</v>
      </c>
      <c r="D323" s="67">
        <f>'инновации+добровольчество0,41'!B530</f>
        <v>0</v>
      </c>
      <c r="E323" s="170">
        <f>'инновации+добровольчество0,41'!D530</f>
        <v>0</v>
      </c>
    </row>
    <row r="324" spans="1:5" hidden="1" x14ac:dyDescent="0.25">
      <c r="A324" s="552"/>
      <c r="B324" s="551"/>
      <c r="C324" s="112">
        <f>'инновации+добровольчество0,41'!A531</f>
        <v>0</v>
      </c>
      <c r="D324" s="67">
        <f>'инновации+добровольчество0,41'!B531</f>
        <v>0</v>
      </c>
      <c r="E324" s="170">
        <f>'инновации+добровольчество0,41'!D531</f>
        <v>0</v>
      </c>
    </row>
    <row r="325" spans="1:5" hidden="1" x14ac:dyDescent="0.25">
      <c r="A325" s="552"/>
      <c r="B325" s="551"/>
      <c r="C325" s="112">
        <f>'инновации+добровольчество0,41'!A538</f>
        <v>0</v>
      </c>
      <c r="D325" s="67">
        <f>'инновации+добровольчество0,41'!B532</f>
        <v>0</v>
      </c>
      <c r="E325" s="170">
        <f>'инновации+добровольчество0,41'!D532</f>
        <v>0</v>
      </c>
    </row>
    <row r="326" spans="1:5" hidden="1" x14ac:dyDescent="0.25">
      <c r="A326" s="552"/>
      <c r="B326" s="551"/>
      <c r="C326" s="112">
        <f>'инновации+добровольчество0,41'!A539</f>
        <v>0</v>
      </c>
      <c r="D326" s="67">
        <f>'инновации+добровольчество0,41'!B533</f>
        <v>0</v>
      </c>
      <c r="E326" s="170">
        <f>'инновации+добровольчество0,41'!D533</f>
        <v>0</v>
      </c>
    </row>
    <row r="327" spans="1:5" hidden="1" x14ac:dyDescent="0.25">
      <c r="A327" s="552"/>
      <c r="B327" s="551"/>
      <c r="C327" s="112">
        <f>'инновации+добровольчество0,41'!A540</f>
        <v>0</v>
      </c>
      <c r="D327" s="67">
        <f>'инновации+добровольчество0,41'!B534</f>
        <v>0</v>
      </c>
      <c r="E327" s="170">
        <f>'инновации+добровольчество0,41'!D534</f>
        <v>0</v>
      </c>
    </row>
    <row r="328" spans="1:5" hidden="1" x14ac:dyDescent="0.25">
      <c r="A328" s="552"/>
      <c r="B328" s="551"/>
      <c r="C328" s="112">
        <f>'инновации+добровольчество0,41'!A541</f>
        <v>0</v>
      </c>
      <c r="D328" s="67">
        <f>'инновации+добровольчество0,41'!B535</f>
        <v>0</v>
      </c>
      <c r="E328" s="170">
        <f>'инновации+добровольчество0,41'!D535</f>
        <v>0</v>
      </c>
    </row>
    <row r="329" spans="1:5" hidden="1" x14ac:dyDescent="0.25">
      <c r="A329" s="552"/>
      <c r="B329" s="551"/>
      <c r="C329" s="112">
        <f>'инновации+добровольчество0,41'!A542</f>
        <v>0</v>
      </c>
      <c r="D329" s="67">
        <f>'инновации+добровольчество0,41'!B536</f>
        <v>0</v>
      </c>
      <c r="E329" s="170">
        <f>'инновации+добровольчество0,41'!D536</f>
        <v>0</v>
      </c>
    </row>
    <row r="330" spans="1:5" hidden="1" x14ac:dyDescent="0.25">
      <c r="A330" s="552"/>
      <c r="B330" s="551"/>
      <c r="C330" s="112">
        <f>'инновации+добровольчество0,41'!A543</f>
        <v>0</v>
      </c>
      <c r="D330" s="67">
        <f>'инновации+добровольчество0,41'!B537</f>
        <v>0</v>
      </c>
      <c r="E330" s="170">
        <f>'инновации+добровольчество0,41'!D537</f>
        <v>0</v>
      </c>
    </row>
    <row r="331" spans="1:5" hidden="1" x14ac:dyDescent="0.25">
      <c r="A331" s="552"/>
      <c r="B331" s="551"/>
      <c r="C331" s="112">
        <f>'инновации+добровольчество0,41'!A544</f>
        <v>0</v>
      </c>
      <c r="D331" s="67">
        <f>'инновации+добровольчество0,41'!B538</f>
        <v>0</v>
      </c>
      <c r="E331" s="170">
        <f>'инновации+добровольчество0,41'!D538</f>
        <v>0</v>
      </c>
    </row>
    <row r="332" spans="1:5" hidden="1" x14ac:dyDescent="0.25">
      <c r="A332" s="552"/>
      <c r="B332" s="551"/>
      <c r="C332" s="112">
        <f>'инновации+добровольчество0,41'!A545</f>
        <v>0</v>
      </c>
      <c r="D332" s="67">
        <f>'инновации+добровольчество0,41'!B539</f>
        <v>0</v>
      </c>
      <c r="E332" s="170">
        <f>'инновации+добровольчество0,41'!D539</f>
        <v>0</v>
      </c>
    </row>
    <row r="333" spans="1:5" hidden="1" x14ac:dyDescent="0.25">
      <c r="A333" s="552"/>
      <c r="B333" s="551"/>
      <c r="C333" s="112">
        <f>'инновации+добровольчество0,41'!A546</f>
        <v>0</v>
      </c>
      <c r="D333" s="67">
        <f>'инновации+добровольчество0,41'!B540</f>
        <v>0</v>
      </c>
      <c r="E333" s="170">
        <f>'инновации+добровольчество0,41'!D540</f>
        <v>0</v>
      </c>
    </row>
    <row r="334" spans="1:5" hidden="1" x14ac:dyDescent="0.25">
      <c r="A334" s="552"/>
      <c r="B334" s="551"/>
      <c r="C334" s="112">
        <f>'инновации+добровольчество0,41'!A547</f>
        <v>0</v>
      </c>
      <c r="D334" s="67">
        <f>'инновации+добровольчество0,41'!B541</f>
        <v>0</v>
      </c>
      <c r="E334" s="170">
        <f>'инновации+добровольчество0,41'!D541</f>
        <v>0</v>
      </c>
    </row>
    <row r="335" spans="1:5" hidden="1" x14ac:dyDescent="0.25">
      <c r="A335" s="552"/>
      <c r="B335" s="551"/>
      <c r="C335" s="112">
        <f>'инновации+добровольчество0,41'!A548</f>
        <v>0</v>
      </c>
      <c r="D335" s="67">
        <f>'инновации+добровольчество0,41'!B542</f>
        <v>0</v>
      </c>
      <c r="E335" s="170">
        <f>'инновации+добровольчество0,41'!D542</f>
        <v>0</v>
      </c>
    </row>
    <row r="336" spans="1:5" hidden="1" x14ac:dyDescent="0.25">
      <c r="A336" s="552"/>
      <c r="B336" s="551"/>
      <c r="C336" s="112">
        <f>'инновации+добровольчество0,41'!A549</f>
        <v>0</v>
      </c>
      <c r="D336" s="67">
        <f>'инновации+добровольчество0,41'!B543</f>
        <v>0</v>
      </c>
      <c r="E336" s="170">
        <f>'инновации+добровольчество0,41'!D543</f>
        <v>0</v>
      </c>
    </row>
    <row r="337" spans="3:3" hidden="1" x14ac:dyDescent="0.25">
      <c r="C337" s="112"/>
    </row>
    <row r="338" spans="3:3" hidden="1" x14ac:dyDescent="0.25">
      <c r="C338" s="112"/>
    </row>
    <row r="339" spans="3:3" hidden="1" x14ac:dyDescent="0.25">
      <c r="C339" s="112"/>
    </row>
    <row r="340" spans="3:3" hidden="1" x14ac:dyDescent="0.25">
      <c r="C340" s="112"/>
    </row>
    <row r="341" spans="3:3" hidden="1" x14ac:dyDescent="0.25">
      <c r="C341" s="112"/>
    </row>
    <row r="342" spans="3:3" hidden="1" x14ac:dyDescent="0.25">
      <c r="C342" s="112"/>
    </row>
    <row r="343" spans="3:3" hidden="1" x14ac:dyDescent="0.25">
      <c r="C343" s="112"/>
    </row>
    <row r="344" spans="3:3" hidden="1" x14ac:dyDescent="0.25">
      <c r="C344" s="112"/>
    </row>
    <row r="345" spans="3:3" hidden="1" x14ac:dyDescent="0.25">
      <c r="C345" s="112"/>
    </row>
    <row r="346" spans="3:3" hidden="1" x14ac:dyDescent="0.25">
      <c r="C346" s="112"/>
    </row>
    <row r="347" spans="3:3" hidden="1" x14ac:dyDescent="0.25">
      <c r="C347" s="112"/>
    </row>
    <row r="348" spans="3:3" hidden="1" x14ac:dyDescent="0.25">
      <c r="C348" s="112"/>
    </row>
    <row r="349" spans="3:3" hidden="1" x14ac:dyDescent="0.25">
      <c r="C349" s="112"/>
    </row>
    <row r="350" spans="3:3" hidden="1" x14ac:dyDescent="0.25">
      <c r="C350" s="112"/>
    </row>
    <row r="351" spans="3:3" hidden="1" x14ac:dyDescent="0.25">
      <c r="C351" s="112"/>
    </row>
    <row r="352" spans="3:3" hidden="1" x14ac:dyDescent="0.25">
      <c r="C352" s="112"/>
    </row>
    <row r="353" spans="3:3" hidden="1" x14ac:dyDescent="0.25">
      <c r="C353" s="112"/>
    </row>
    <row r="354" spans="3:3" hidden="1" x14ac:dyDescent="0.25">
      <c r="C354" s="112"/>
    </row>
    <row r="355" spans="3:3" hidden="1" x14ac:dyDescent="0.25">
      <c r="C355" s="112"/>
    </row>
    <row r="356" spans="3:3" hidden="1" x14ac:dyDescent="0.25">
      <c r="C356" s="112"/>
    </row>
    <row r="357" spans="3:3" hidden="1" x14ac:dyDescent="0.25">
      <c r="C357" s="112"/>
    </row>
    <row r="358" spans="3:3" hidden="1" x14ac:dyDescent="0.25">
      <c r="C358" s="112"/>
    </row>
    <row r="359" spans="3:3" hidden="1" x14ac:dyDescent="0.25">
      <c r="C359" s="112"/>
    </row>
    <row r="360" spans="3:3" hidden="1" x14ac:dyDescent="0.25">
      <c r="C360" s="112"/>
    </row>
    <row r="361" spans="3:3" hidden="1" x14ac:dyDescent="0.25">
      <c r="C361" s="112"/>
    </row>
    <row r="362" spans="3:3" hidden="1" x14ac:dyDescent="0.25">
      <c r="C362" s="112"/>
    </row>
    <row r="363" spans="3:3" hidden="1" x14ac:dyDescent="0.25">
      <c r="C363" s="112"/>
    </row>
    <row r="364" spans="3:3" hidden="1" x14ac:dyDescent="0.25">
      <c r="C364" s="112"/>
    </row>
    <row r="365" spans="3:3" hidden="1" x14ac:dyDescent="0.25">
      <c r="C365" s="112"/>
    </row>
    <row r="366" spans="3:3" hidden="1" x14ac:dyDescent="0.25">
      <c r="C366" s="112"/>
    </row>
    <row r="367" spans="3:3" hidden="1" x14ac:dyDescent="0.25">
      <c r="C367" s="112"/>
    </row>
    <row r="368" spans="3:3" hidden="1" x14ac:dyDescent="0.25">
      <c r="C368" s="112"/>
    </row>
    <row r="369" spans="3:3" hidden="1" x14ac:dyDescent="0.25">
      <c r="C369" s="112"/>
    </row>
    <row r="370" spans="3:3" hidden="1" x14ac:dyDescent="0.25">
      <c r="C370" s="112"/>
    </row>
    <row r="371" spans="3:3" hidden="1" x14ac:dyDescent="0.25">
      <c r="C371" s="112"/>
    </row>
    <row r="372" spans="3:3" hidden="1" x14ac:dyDescent="0.25">
      <c r="C372" s="112"/>
    </row>
    <row r="373" spans="3:3" hidden="1" x14ac:dyDescent="0.25">
      <c r="C373" s="112"/>
    </row>
    <row r="374" spans="3:3" hidden="1" x14ac:dyDescent="0.25">
      <c r="C374" s="112"/>
    </row>
    <row r="375" spans="3:3" hidden="1" x14ac:dyDescent="0.25">
      <c r="C375" s="112"/>
    </row>
    <row r="376" spans="3:3" hidden="1" x14ac:dyDescent="0.25">
      <c r="C376" s="112"/>
    </row>
    <row r="377" spans="3:3" hidden="1" x14ac:dyDescent="0.25"/>
    <row r="378" spans="3:3" hidden="1" x14ac:dyDescent="0.25"/>
  </sheetData>
  <mergeCells count="18">
    <mergeCell ref="D1:E1"/>
    <mergeCell ref="A3:E3"/>
    <mergeCell ref="A4:E4"/>
    <mergeCell ref="C7:E7"/>
    <mergeCell ref="C8:E8"/>
    <mergeCell ref="C88:E88"/>
    <mergeCell ref="C94:E94"/>
    <mergeCell ref="B7:B336"/>
    <mergeCell ref="A7:A336"/>
    <mergeCell ref="C15:E15"/>
    <mergeCell ref="C33:E33"/>
    <mergeCell ref="C34:E34"/>
    <mergeCell ref="C41:E41"/>
    <mergeCell ref="C75:E75"/>
    <mergeCell ref="C83:E83"/>
    <mergeCell ref="C90:E90"/>
    <mergeCell ref="C97:E97"/>
    <mergeCell ref="C11:E11"/>
  </mergeCells>
  <pageMargins left="0.70866141732283472" right="0.70866141732283472" top="0.35433070866141736" bottom="0.74803149606299213" header="0.15748031496062992" footer="0.31496062992125984"/>
  <pageSetup paperSize="9" scale="52" fitToHeight="2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K555"/>
  <sheetViews>
    <sheetView view="pageBreakPreview" topLeftCell="A390" zoomScale="85" zoomScaleNormal="70" zoomScaleSheetLayoutView="85" workbookViewId="0">
      <selection sqref="A1:I550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16384" width="25.375" style="38"/>
  </cols>
  <sheetData>
    <row r="1" spans="1:9" x14ac:dyDescent="0.25">
      <c r="A1" s="608" t="str">
        <f>'таланты+инициативы0,28'!A1:F1</f>
        <v>Учреждение: Муниципальное бюджетное учреждение  «Молодежный центр » Северо- Енисейского района</v>
      </c>
      <c r="B1" s="608"/>
      <c r="C1" s="608"/>
      <c r="D1" s="608"/>
      <c r="E1" s="608"/>
      <c r="F1" s="608"/>
      <c r="G1" s="608"/>
      <c r="H1" s="608"/>
    </row>
    <row r="2" spans="1:9" x14ac:dyDescent="0.25">
      <c r="A2" s="289" t="str">
        <f>'таланты+инициативы0,28'!A2</f>
        <v>на 06.11.2020 год</v>
      </c>
      <c r="B2" s="289"/>
      <c r="C2" s="289"/>
      <c r="D2" s="289"/>
    </row>
    <row r="3" spans="1:9" ht="48" customHeight="1" x14ac:dyDescent="0.25">
      <c r="A3" s="40" t="s">
        <v>218</v>
      </c>
      <c r="B3" s="608" t="s">
        <v>51</v>
      </c>
      <c r="C3" s="608"/>
      <c r="D3" s="608"/>
      <c r="E3" s="608"/>
      <c r="F3" s="608"/>
      <c r="G3" s="608"/>
      <c r="H3" s="608"/>
      <c r="I3" s="172"/>
    </row>
    <row r="4" spans="1:9" x14ac:dyDescent="0.25">
      <c r="A4" s="624" t="s">
        <v>234</v>
      </c>
      <c r="B4" s="624"/>
      <c r="C4" s="624"/>
      <c r="D4" s="624"/>
      <c r="E4" s="624"/>
    </row>
    <row r="5" spans="1:9" x14ac:dyDescent="0.25">
      <c r="A5" s="625" t="s">
        <v>44</v>
      </c>
      <c r="B5" s="625"/>
      <c r="C5" s="625"/>
      <c r="D5" s="625"/>
      <c r="E5" s="625"/>
    </row>
    <row r="6" spans="1:9" x14ac:dyDescent="0.25">
      <c r="A6" s="625" t="s">
        <v>205</v>
      </c>
      <c r="B6" s="625"/>
      <c r="C6" s="625"/>
      <c r="D6" s="625"/>
      <c r="E6" s="625"/>
    </row>
    <row r="7" spans="1:9" ht="29.25" customHeight="1" x14ac:dyDescent="0.25">
      <c r="A7" s="609" t="s">
        <v>223</v>
      </c>
      <c r="B7" s="609"/>
      <c r="C7" s="609"/>
      <c r="D7" s="609"/>
      <c r="E7" s="609"/>
    </row>
    <row r="8" spans="1:9" ht="15.75" x14ac:dyDescent="0.25">
      <c r="A8" s="609" t="s">
        <v>48</v>
      </c>
      <c r="B8" s="609"/>
      <c r="C8" s="609"/>
      <c r="D8" s="609"/>
      <c r="E8" s="609"/>
      <c r="F8" s="3"/>
    </row>
    <row r="9" spans="1:9" ht="31.5" x14ac:dyDescent="0.25">
      <c r="A9" s="102" t="s">
        <v>34</v>
      </c>
      <c r="B9" s="68" t="s">
        <v>9</v>
      </c>
      <c r="C9" s="69"/>
      <c r="D9" s="610" t="s">
        <v>10</v>
      </c>
      <c r="E9" s="611"/>
      <c r="F9" s="288" t="s">
        <v>9</v>
      </c>
    </row>
    <row r="10" spans="1:9" ht="15.75" x14ac:dyDescent="0.25">
      <c r="A10" s="102"/>
      <c r="B10" s="333"/>
      <c r="C10" s="333"/>
      <c r="D10" s="612" t="s">
        <v>193</v>
      </c>
      <c r="E10" s="613"/>
      <c r="F10" s="70">
        <v>1</v>
      </c>
    </row>
    <row r="11" spans="1:9" ht="15.75" x14ac:dyDescent="0.25">
      <c r="A11" s="68" t="s">
        <v>97</v>
      </c>
      <c r="B11" s="333">
        <v>1</v>
      </c>
      <c r="C11" s="333"/>
      <c r="D11" s="291" t="str">
        <f>'[1]2016'!$AE$25</f>
        <v>Водитель</v>
      </c>
      <c r="E11" s="292"/>
      <c r="F11" s="333">
        <v>1</v>
      </c>
    </row>
    <row r="12" spans="1:9" ht="26.45" customHeight="1" x14ac:dyDescent="0.25">
      <c r="A12" s="68" t="str">
        <f>'[1]2016'!$AE$19</f>
        <v>Специалист по работе с молодежью</v>
      </c>
      <c r="B12" s="333">
        <v>5.6</v>
      </c>
      <c r="C12" s="333"/>
      <c r="D12" s="614" t="s">
        <v>91</v>
      </c>
      <c r="E12" s="615"/>
      <c r="F12" s="333">
        <v>0.5</v>
      </c>
    </row>
    <row r="13" spans="1:9" ht="15.6" customHeight="1" x14ac:dyDescent="0.25">
      <c r="A13" s="68"/>
      <c r="B13" s="333"/>
      <c r="C13" s="333"/>
      <c r="D13" s="291" t="str">
        <f>'[1]2016'!$AE$26</f>
        <v xml:space="preserve">Уборщик служебных помещений </v>
      </c>
      <c r="E13" s="292"/>
      <c r="F13" s="333">
        <v>1</v>
      </c>
    </row>
    <row r="14" spans="1:9" ht="15.75" x14ac:dyDescent="0.25">
      <c r="A14" s="71" t="s">
        <v>59</v>
      </c>
      <c r="B14" s="72">
        <f>SUM(B10:B12)</f>
        <v>6.6</v>
      </c>
      <c r="C14" s="71"/>
      <c r="D14" s="616" t="s">
        <v>59</v>
      </c>
      <c r="E14" s="617"/>
      <c r="F14" s="72">
        <f>SUM(F10:F13)</f>
        <v>3.5</v>
      </c>
    </row>
    <row r="15" spans="1:9" x14ac:dyDescent="0.25">
      <c r="A15" s="41" t="str">
        <f>'патриотика0,31'!A14</f>
        <v>Затраты на оплату труда работников, непосредственно связанных с выполнением работы</v>
      </c>
    </row>
    <row r="16" spans="1:9" x14ac:dyDescent="0.25">
      <c r="A16" s="626" t="s">
        <v>190</v>
      </c>
      <c r="B16" s="626"/>
      <c r="C16" s="626"/>
      <c r="D16" s="626"/>
      <c r="E16" s="626"/>
      <c r="F16" s="626"/>
    </row>
    <row r="17" spans="1:9" ht="15.75" x14ac:dyDescent="0.25">
      <c r="A17" s="10" t="s">
        <v>225</v>
      </c>
      <c r="B17" s="42"/>
      <c r="C17" s="42"/>
      <c r="D17" s="42"/>
    </row>
    <row r="18" spans="1:9" x14ac:dyDescent="0.25">
      <c r="A18" s="627" t="s">
        <v>46</v>
      </c>
      <c r="B18" s="627"/>
      <c r="C18" s="627"/>
      <c r="D18" s="627"/>
      <c r="E18" s="627"/>
      <c r="F18" s="627"/>
    </row>
    <row r="19" spans="1:9" x14ac:dyDescent="0.25">
      <c r="A19" s="623"/>
      <c r="B19" s="623"/>
      <c r="C19" s="304"/>
      <c r="D19" s="43">
        <v>0.41</v>
      </c>
      <c r="E19" s="43"/>
    </row>
    <row r="20" spans="1:9" ht="15.6" customHeight="1" x14ac:dyDescent="0.25">
      <c r="A20" s="596" t="s">
        <v>0</v>
      </c>
      <c r="B20" s="596" t="s">
        <v>1</v>
      </c>
      <c r="C20" s="307"/>
      <c r="D20" s="596" t="s">
        <v>2</v>
      </c>
      <c r="E20" s="590" t="s">
        <v>3</v>
      </c>
      <c r="F20" s="591"/>
      <c r="G20" s="597" t="s">
        <v>35</v>
      </c>
      <c r="H20" s="307" t="s">
        <v>5</v>
      </c>
      <c r="I20" s="596" t="s">
        <v>6</v>
      </c>
    </row>
    <row r="21" spans="1:9" ht="30" x14ac:dyDescent="0.25">
      <c r="A21" s="596"/>
      <c r="B21" s="596"/>
      <c r="C21" s="307"/>
      <c r="D21" s="596"/>
      <c r="E21" s="307" t="s">
        <v>231</v>
      </c>
      <c r="F21" s="307" t="s">
        <v>240</v>
      </c>
      <c r="G21" s="597"/>
      <c r="H21" s="307" t="s">
        <v>53</v>
      </c>
      <c r="I21" s="596"/>
    </row>
    <row r="22" spans="1:9" ht="15.75" customHeight="1" x14ac:dyDescent="0.25">
      <c r="A22" s="596"/>
      <c r="B22" s="596"/>
      <c r="C22" s="307"/>
      <c r="D22" s="596"/>
      <c r="E22" s="307" t="s">
        <v>4</v>
      </c>
      <c r="F22" s="53"/>
      <c r="G22" s="597"/>
      <c r="H22" s="307" t="s">
        <v>232</v>
      </c>
      <c r="I22" s="596"/>
    </row>
    <row r="23" spans="1:9" x14ac:dyDescent="0.25">
      <c r="A23" s="596">
        <v>1</v>
      </c>
      <c r="B23" s="596">
        <v>2</v>
      </c>
      <c r="C23" s="307"/>
      <c r="D23" s="596">
        <v>3</v>
      </c>
      <c r="E23" s="596" t="s">
        <v>230</v>
      </c>
      <c r="F23" s="596">
        <v>5</v>
      </c>
      <c r="G23" s="597" t="s">
        <v>7</v>
      </c>
      <c r="H23" s="307" t="s">
        <v>54</v>
      </c>
      <c r="I23" s="596" t="s">
        <v>55</v>
      </c>
    </row>
    <row r="24" spans="1:9" x14ac:dyDescent="0.25">
      <c r="A24" s="596"/>
      <c r="B24" s="596"/>
      <c r="C24" s="307"/>
      <c r="D24" s="596"/>
      <c r="E24" s="596"/>
      <c r="F24" s="596"/>
      <c r="G24" s="597"/>
      <c r="H24" s="54">
        <v>1780.6</v>
      </c>
      <c r="I24" s="596"/>
    </row>
    <row r="25" spans="1:9" x14ac:dyDescent="0.25">
      <c r="A25" s="55" t="str">
        <f>'патриотика0,31'!A24</f>
        <v>Методист</v>
      </c>
      <c r="B25" s="88">
        <v>61932.1</v>
      </c>
      <c r="C25" s="88"/>
      <c r="D25" s="307">
        <f>1*D19</f>
        <v>0.41</v>
      </c>
      <c r="E25" s="56">
        <f>D25*1780.6</f>
        <v>730.04599999999994</v>
      </c>
      <c r="F25" s="57">
        <v>1</v>
      </c>
      <c r="G25" s="58">
        <f>E25/F25</f>
        <v>730.04599999999994</v>
      </c>
      <c r="H25" s="56">
        <f>B25*1.302/1780.6*12</f>
        <v>543.42756958328664</v>
      </c>
      <c r="I25" s="56">
        <f>G25*H25</f>
        <v>396727.12346400006</v>
      </c>
    </row>
    <row r="26" spans="1:9" x14ac:dyDescent="0.25">
      <c r="A26" s="127" t="str">
        <f>A12</f>
        <v>Специалист по работе с молодежью</v>
      </c>
      <c r="B26" s="173">
        <v>44160</v>
      </c>
      <c r="C26" s="173"/>
      <c r="D26" s="307">
        <f>D19*5.6</f>
        <v>2.2959999999999998</v>
      </c>
      <c r="E26" s="56">
        <f>D26*1780.6</f>
        <v>4088.2575999999995</v>
      </c>
      <c r="F26" s="57">
        <v>1</v>
      </c>
      <c r="G26" s="58">
        <f>E26/F26</f>
        <v>4088.2575999999995</v>
      </c>
      <c r="H26" s="56">
        <f>B26*1.302/1783.6*12</f>
        <v>386.83328100470959</v>
      </c>
      <c r="I26" s="56">
        <f>G26*H26-38222.55</f>
        <v>1543251.5510004393</v>
      </c>
    </row>
    <row r="27" spans="1:9" x14ac:dyDescent="0.25">
      <c r="A27" s="55" t="s">
        <v>8</v>
      </c>
      <c r="B27" s="58"/>
      <c r="C27" s="58"/>
      <c r="D27" s="307">
        <f>SUM(D25:D26)</f>
        <v>2.706</v>
      </c>
      <c r="E27" s="56"/>
      <c r="F27" s="57"/>
      <c r="G27" s="174"/>
      <c r="H27" s="89"/>
      <c r="I27" s="268">
        <f>SUM(I25:I26)</f>
        <v>1939978.6744644395</v>
      </c>
    </row>
    <row r="28" spans="1:9" x14ac:dyDescent="0.25">
      <c r="A28" s="148"/>
      <c r="B28" s="149"/>
      <c r="C28" s="149"/>
      <c r="D28" s="317"/>
      <c r="E28" s="150"/>
      <c r="F28" s="151"/>
      <c r="G28" s="175"/>
      <c r="H28" s="176"/>
    </row>
    <row r="29" spans="1:9" ht="14.45" customHeight="1" x14ac:dyDescent="0.25">
      <c r="A29" s="577" t="s">
        <v>170</v>
      </c>
      <c r="B29" s="577"/>
      <c r="C29" s="577"/>
      <c r="D29" s="577"/>
      <c r="E29" s="577"/>
      <c r="F29" s="577"/>
      <c r="G29" s="578"/>
      <c r="H29" s="578"/>
      <c r="I29" s="153"/>
    </row>
    <row r="30" spans="1:9" ht="15" customHeight="1" x14ac:dyDescent="0.25">
      <c r="A30" s="579" t="s">
        <v>62</v>
      </c>
      <c r="B30" s="582" t="s">
        <v>159</v>
      </c>
      <c r="C30" s="582"/>
      <c r="D30" s="583" t="s">
        <v>163</v>
      </c>
      <c r="E30" s="579" t="s">
        <v>169</v>
      </c>
      <c r="F30" s="586" t="s">
        <v>6</v>
      </c>
      <c r="G30" s="213"/>
      <c r="H30" s="213"/>
    </row>
    <row r="31" spans="1:9" ht="15" customHeight="1" x14ac:dyDescent="0.25">
      <c r="A31" s="580"/>
      <c r="B31" s="582"/>
      <c r="C31" s="582"/>
      <c r="D31" s="584"/>
      <c r="E31" s="580"/>
      <c r="F31" s="586"/>
      <c r="G31" s="176"/>
      <c r="H31" s="176"/>
    </row>
    <row r="32" spans="1:9" x14ac:dyDescent="0.25">
      <c r="A32" s="581"/>
      <c r="B32" s="582"/>
      <c r="C32" s="582"/>
      <c r="D32" s="585"/>
      <c r="E32" s="581"/>
      <c r="F32" s="586"/>
      <c r="G32" s="38"/>
    </row>
    <row r="33" spans="1:9" x14ac:dyDescent="0.25">
      <c r="A33" s="297">
        <v>1</v>
      </c>
      <c r="B33" s="587">
        <v>2</v>
      </c>
      <c r="C33" s="588"/>
      <c r="D33" s="297">
        <v>5</v>
      </c>
      <c r="E33" s="178">
        <v>6</v>
      </c>
      <c r="F33" s="178">
        <v>7</v>
      </c>
      <c r="G33" s="38"/>
    </row>
    <row r="34" spans="1:9" x14ac:dyDescent="0.25">
      <c r="A34" s="295" t="s">
        <v>97</v>
      </c>
      <c r="B34" s="295">
        <v>0.41</v>
      </c>
      <c r="C34" s="296">
        <v>1</v>
      </c>
      <c r="D34" s="152">
        <v>444.75</v>
      </c>
      <c r="E34" s="179">
        <f>D34*30.2%</f>
        <v>134.31450000000001</v>
      </c>
      <c r="F34" s="179">
        <f>D34+E34</f>
        <v>579.06449999999995</v>
      </c>
      <c r="G34" s="38"/>
    </row>
    <row r="35" spans="1:9" x14ac:dyDescent="0.25">
      <c r="A35" s="295" t="s">
        <v>165</v>
      </c>
      <c r="B35" s="587">
        <v>2.2959999999999998</v>
      </c>
      <c r="C35" s="588"/>
      <c r="D35" s="152">
        <v>1784.64</v>
      </c>
      <c r="E35" s="179">
        <f>D35*30.2%</f>
        <v>538.96127999999999</v>
      </c>
      <c r="F35" s="179">
        <f>D35+E35</f>
        <v>2323.6012799999999</v>
      </c>
      <c r="G35" s="38"/>
    </row>
    <row r="36" spans="1:9" x14ac:dyDescent="0.25">
      <c r="A36" s="293"/>
      <c r="B36" s="589">
        <f>SUM(B34:C35)</f>
        <v>3.7059999999999995</v>
      </c>
      <c r="C36" s="589"/>
      <c r="D36" s="129">
        <f>SUM(D34:D35)</f>
        <v>2229.3900000000003</v>
      </c>
      <c r="E36" s="129">
        <f>SUM(E34:E35)</f>
        <v>673.27577999999994</v>
      </c>
      <c r="F36" s="129">
        <f>SUM(F34:F35)</f>
        <v>2902.6657799999998</v>
      </c>
      <c r="G36" s="38"/>
    </row>
    <row r="37" spans="1:9" hidden="1" x14ac:dyDescent="0.25">
      <c r="A37" s="148"/>
      <c r="B37" s="149"/>
      <c r="C37" s="149"/>
      <c r="D37" s="317"/>
      <c r="E37" s="150"/>
      <c r="F37" s="151"/>
      <c r="G37" s="175"/>
      <c r="H37" s="176"/>
    </row>
    <row r="38" spans="1:9" ht="14.45" hidden="1" customHeight="1" x14ac:dyDescent="0.25">
      <c r="A38" s="577" t="s">
        <v>174</v>
      </c>
      <c r="B38" s="577"/>
      <c r="C38" s="577"/>
      <c r="D38" s="577"/>
      <c r="E38" s="577"/>
      <c r="F38" s="577"/>
      <c r="G38" s="577"/>
      <c r="H38" s="577"/>
      <c r="I38" s="153"/>
    </row>
    <row r="39" spans="1:9" ht="28.9" hidden="1" customHeight="1" x14ac:dyDescent="0.25">
      <c r="A39" s="579" t="s">
        <v>62</v>
      </c>
      <c r="B39" s="582" t="s">
        <v>159</v>
      </c>
      <c r="C39" s="582"/>
      <c r="D39" s="605" t="s">
        <v>160</v>
      </c>
      <c r="E39" s="607"/>
      <c r="F39" s="298"/>
      <c r="G39" s="38"/>
    </row>
    <row r="40" spans="1:9" ht="14.45" hidden="1" customHeight="1" x14ac:dyDescent="0.25">
      <c r="A40" s="580"/>
      <c r="B40" s="582"/>
      <c r="C40" s="582"/>
      <c r="D40" s="582" t="s">
        <v>161</v>
      </c>
      <c r="E40" s="579" t="s">
        <v>169</v>
      </c>
      <c r="F40" s="579" t="s">
        <v>173</v>
      </c>
      <c r="G40" s="38"/>
    </row>
    <row r="41" spans="1:9" hidden="1" x14ac:dyDescent="0.25">
      <c r="A41" s="581"/>
      <c r="B41" s="582"/>
      <c r="C41" s="582"/>
      <c r="D41" s="582"/>
      <c r="E41" s="581"/>
      <c r="F41" s="581"/>
      <c r="G41" s="38"/>
    </row>
    <row r="42" spans="1:9" hidden="1" x14ac:dyDescent="0.25">
      <c r="A42" s="297">
        <v>1</v>
      </c>
      <c r="B42" s="587">
        <v>2</v>
      </c>
      <c r="C42" s="588"/>
      <c r="D42" s="297">
        <v>3</v>
      </c>
      <c r="E42" s="178">
        <v>6</v>
      </c>
      <c r="F42" s="178">
        <v>7</v>
      </c>
      <c r="G42" s="38"/>
    </row>
    <row r="43" spans="1:9" hidden="1" x14ac:dyDescent="0.25">
      <c r="A43" s="295" t="s">
        <v>165</v>
      </c>
      <c r="B43" s="587">
        <f>5.6*0.367</f>
        <v>2.0551999999999997</v>
      </c>
      <c r="C43" s="588"/>
      <c r="D43" s="152">
        <v>4218.1400000000003</v>
      </c>
      <c r="E43" s="179">
        <f>D43*30.2%</f>
        <v>1273.8782800000001</v>
      </c>
      <c r="F43" s="179">
        <f>(E43+D43)*B43*12+0.64</f>
        <v>135446.991628672</v>
      </c>
      <c r="G43" s="38"/>
    </row>
    <row r="44" spans="1:9" hidden="1" x14ac:dyDescent="0.25">
      <c r="A44" s="293"/>
      <c r="B44" s="589">
        <f>SUM(B43:C43)</f>
        <v>2.0551999999999997</v>
      </c>
      <c r="C44" s="589"/>
      <c r="D44" s="129">
        <f>SUM(D43:D43)</f>
        <v>4218.1400000000003</v>
      </c>
      <c r="E44" s="129">
        <f>SUM(E43:E43)</f>
        <v>1273.8782800000001</v>
      </c>
      <c r="F44" s="129"/>
      <c r="G44" s="38"/>
    </row>
    <row r="45" spans="1:9" hidden="1" x14ac:dyDescent="0.25">
      <c r="A45" s="148"/>
      <c r="B45" s="149"/>
      <c r="C45" s="149"/>
      <c r="D45" s="317"/>
      <c r="E45" s="150"/>
      <c r="F45" s="151"/>
      <c r="G45" s="175"/>
      <c r="H45" s="176"/>
    </row>
    <row r="46" spans="1:9" x14ac:dyDescent="0.25">
      <c r="A46" s="148"/>
      <c r="B46" s="149"/>
      <c r="C46" s="149"/>
      <c r="D46" s="317"/>
      <c r="E46" s="150"/>
      <c r="F46" s="151"/>
      <c r="G46" s="175"/>
      <c r="H46" s="176"/>
    </row>
    <row r="47" spans="1:9" x14ac:dyDescent="0.25">
      <c r="A47" s="630" t="s">
        <v>61</v>
      </c>
      <c r="B47" s="630"/>
      <c r="C47" s="630"/>
      <c r="D47" s="630"/>
      <c r="E47" s="630"/>
      <c r="F47" s="630"/>
      <c r="I47" s="180"/>
    </row>
    <row r="48" spans="1:9" x14ac:dyDescent="0.25">
      <c r="A48" s="305" t="s">
        <v>85</v>
      </c>
      <c r="B48" s="44" t="s">
        <v>244</v>
      </c>
      <c r="C48" s="44"/>
      <c r="D48" s="44"/>
      <c r="E48" s="45"/>
      <c r="F48" s="45"/>
      <c r="I48" s="39"/>
    </row>
    <row r="49" spans="1:11" x14ac:dyDescent="0.25">
      <c r="D49" s="46">
        <f>D19</f>
        <v>0.41</v>
      </c>
      <c r="I49" s="39"/>
      <c r="J49" s="38" t="s">
        <v>108</v>
      </c>
      <c r="K49" s="39">
        <f>I27+I192</f>
        <v>2855602.7957700398</v>
      </c>
    </row>
    <row r="50" spans="1:11" x14ac:dyDescent="0.25">
      <c r="A50" s="596" t="s">
        <v>27</v>
      </c>
      <c r="B50" s="596"/>
      <c r="C50" s="307"/>
      <c r="D50" s="596" t="s">
        <v>11</v>
      </c>
      <c r="E50" s="631" t="s">
        <v>49</v>
      </c>
      <c r="F50" s="631" t="s">
        <v>15</v>
      </c>
      <c r="G50" s="618" t="s">
        <v>6</v>
      </c>
      <c r="I50" s="39"/>
      <c r="J50" s="38" t="s">
        <v>109</v>
      </c>
      <c r="K50" s="38">
        <v>2855602.81</v>
      </c>
    </row>
    <row r="51" spans="1:11" hidden="1" x14ac:dyDescent="0.25">
      <c r="A51" s="596"/>
      <c r="B51" s="596"/>
      <c r="C51" s="307"/>
      <c r="D51" s="596"/>
      <c r="E51" s="632"/>
      <c r="F51" s="632"/>
      <c r="G51" s="619"/>
    </row>
    <row r="52" spans="1:11" x14ac:dyDescent="0.25">
      <c r="A52" s="590">
        <v>1</v>
      </c>
      <c r="B52" s="591"/>
      <c r="C52" s="302"/>
      <c r="D52" s="307">
        <v>2</v>
      </c>
      <c r="E52" s="57">
        <v>3</v>
      </c>
      <c r="F52" s="307">
        <v>4</v>
      </c>
      <c r="G52" s="59" t="s">
        <v>70</v>
      </c>
      <c r="I52" s="39"/>
      <c r="K52" s="39">
        <f>K50-K49</f>
        <v>1.4229960273951292E-2</v>
      </c>
    </row>
    <row r="53" spans="1:11" ht="15.75" x14ac:dyDescent="0.25">
      <c r="A53" s="295" t="s">
        <v>194</v>
      </c>
      <c r="B53" s="318"/>
      <c r="C53" s="318"/>
      <c r="D53" s="297" t="s">
        <v>196</v>
      </c>
      <c r="E53" s="392">
        <f>19*4*D49</f>
        <v>31.159999999999997</v>
      </c>
      <c r="F53" s="393">
        <v>450</v>
      </c>
      <c r="G53" s="59">
        <f>E53*F53</f>
        <v>14021.999999999998</v>
      </c>
    </row>
    <row r="54" spans="1:11" ht="15.75" x14ac:dyDescent="0.25">
      <c r="A54" s="295" t="s">
        <v>195</v>
      </c>
      <c r="B54" s="318"/>
      <c r="C54" s="318"/>
      <c r="D54" s="297" t="s">
        <v>39</v>
      </c>
      <c r="E54" s="392">
        <f>19*D49</f>
        <v>7.7899999999999991</v>
      </c>
      <c r="F54" s="393">
        <v>6000</v>
      </c>
      <c r="G54" s="59">
        <f>E54*F54</f>
        <v>46739.999999999993</v>
      </c>
    </row>
    <row r="55" spans="1:11" ht="15.75" x14ac:dyDescent="0.25">
      <c r="A55" s="295" t="s">
        <v>243</v>
      </c>
      <c r="B55" s="318"/>
      <c r="C55" s="318"/>
      <c r="D55" s="297" t="s">
        <v>196</v>
      </c>
      <c r="E55" s="392">
        <f>19*D49*3</f>
        <v>23.369999999999997</v>
      </c>
      <c r="F55" s="393">
        <v>1610.52</v>
      </c>
      <c r="G55" s="59">
        <f>E55*F55+0.11</f>
        <v>37637.962399999997</v>
      </c>
    </row>
    <row r="56" spans="1:11" x14ac:dyDescent="0.25">
      <c r="A56" s="628" t="s">
        <v>60</v>
      </c>
      <c r="B56" s="629"/>
      <c r="C56" s="306"/>
      <c r="D56" s="60"/>
      <c r="E56" s="368"/>
      <c r="F56" s="368"/>
      <c r="G56" s="263">
        <f>SUM(G53:G55)</f>
        <v>98399.962399999989</v>
      </c>
    </row>
    <row r="57" spans="1:11" x14ac:dyDescent="0.25">
      <c r="A57" s="61"/>
      <c r="B57" s="61"/>
      <c r="C57" s="61"/>
      <c r="D57" s="62"/>
      <c r="E57" s="62"/>
      <c r="F57" s="62"/>
      <c r="G57" s="63"/>
    </row>
    <row r="58" spans="1:11" x14ac:dyDescent="0.25">
      <c r="A58" s="630" t="s">
        <v>86</v>
      </c>
      <c r="B58" s="630"/>
      <c r="C58" s="630"/>
      <c r="D58" s="630"/>
      <c r="E58" s="630"/>
      <c r="F58" s="630"/>
    </row>
    <row r="59" spans="1:11" ht="14.45" customHeight="1" x14ac:dyDescent="0.25">
      <c r="D59" s="46"/>
      <c r="F59" s="38">
        <v>1</v>
      </c>
    </row>
    <row r="60" spans="1:11" x14ac:dyDescent="0.25">
      <c r="A60" s="631" t="s">
        <v>124</v>
      </c>
      <c r="B60" s="596" t="s">
        <v>11</v>
      </c>
      <c r="C60" s="596" t="s">
        <v>11</v>
      </c>
      <c r="D60" s="631" t="s">
        <v>49</v>
      </c>
      <c r="E60" s="631" t="s">
        <v>15</v>
      </c>
      <c r="F60" s="618" t="s">
        <v>6</v>
      </c>
      <c r="G60" s="38"/>
    </row>
    <row r="61" spans="1:11" ht="15" customHeight="1" x14ac:dyDescent="0.25">
      <c r="A61" s="632"/>
      <c r="B61" s="596"/>
      <c r="C61" s="596"/>
      <c r="D61" s="632"/>
      <c r="E61" s="632"/>
      <c r="F61" s="619"/>
      <c r="G61" s="38"/>
    </row>
    <row r="62" spans="1:11" x14ac:dyDescent="0.25">
      <c r="A62" s="515">
        <v>1</v>
      </c>
      <c r="B62" s="510" t="s">
        <v>88</v>
      </c>
      <c r="C62" s="307">
        <v>2</v>
      </c>
      <c r="D62" s="308">
        <v>3</v>
      </c>
      <c r="E62" s="308">
        <v>4</v>
      </c>
      <c r="F62" s="59" t="s">
        <v>70</v>
      </c>
      <c r="G62" s="38"/>
    </row>
    <row r="63" spans="1:11" x14ac:dyDescent="0.25">
      <c r="A63" s="518" t="s">
        <v>417</v>
      </c>
      <c r="B63" s="510" t="s">
        <v>88</v>
      </c>
      <c r="C63" s="503"/>
      <c r="D63" s="354">
        <v>20</v>
      </c>
      <c r="E63" s="356">
        <v>260</v>
      </c>
      <c r="F63" s="59">
        <f>D63*E63</f>
        <v>5200</v>
      </c>
      <c r="G63" s="38"/>
    </row>
    <row r="64" spans="1:11" x14ac:dyDescent="0.25">
      <c r="A64" s="518" t="s">
        <v>417</v>
      </c>
      <c r="B64" s="510" t="s">
        <v>88</v>
      </c>
      <c r="C64" s="503"/>
      <c r="D64" s="354">
        <v>20</v>
      </c>
      <c r="E64" s="356">
        <v>240</v>
      </c>
      <c r="F64" s="59">
        <f t="shared" ref="F64:F127" si="0">D64*E64</f>
        <v>4800</v>
      </c>
      <c r="G64" s="38"/>
    </row>
    <row r="65" spans="1:7" x14ac:dyDescent="0.25">
      <c r="A65" s="519" t="s">
        <v>239</v>
      </c>
      <c r="B65" s="510" t="s">
        <v>88</v>
      </c>
      <c r="C65" s="503"/>
      <c r="D65" s="355"/>
      <c r="E65" s="355"/>
      <c r="F65" s="59">
        <f t="shared" si="0"/>
        <v>0</v>
      </c>
      <c r="G65" s="38"/>
    </row>
    <row r="66" spans="1:7" x14ac:dyDescent="0.25">
      <c r="A66" s="459" t="s">
        <v>418</v>
      </c>
      <c r="B66" s="510" t="s">
        <v>88</v>
      </c>
      <c r="C66" s="503"/>
      <c r="D66" s="525"/>
      <c r="E66" s="525"/>
      <c r="F66" s="59">
        <f t="shared" si="0"/>
        <v>0</v>
      </c>
      <c r="G66" s="38"/>
    </row>
    <row r="67" spans="1:7" x14ac:dyDescent="0.25">
      <c r="A67" s="520" t="s">
        <v>419</v>
      </c>
      <c r="B67" s="510" t="s">
        <v>88</v>
      </c>
      <c r="C67" s="503"/>
      <c r="D67" s="355">
        <v>20</v>
      </c>
      <c r="E67" s="355">
        <v>150</v>
      </c>
      <c r="F67" s="59">
        <f t="shared" si="0"/>
        <v>3000</v>
      </c>
      <c r="G67" s="38"/>
    </row>
    <row r="68" spans="1:7" x14ac:dyDescent="0.25">
      <c r="A68" s="520" t="s">
        <v>420</v>
      </c>
      <c r="B68" s="510" t="s">
        <v>88</v>
      </c>
      <c r="C68" s="503"/>
      <c r="D68" s="355">
        <v>1</v>
      </c>
      <c r="E68" s="355">
        <v>2500</v>
      </c>
      <c r="F68" s="59">
        <f t="shared" si="0"/>
        <v>2500</v>
      </c>
      <c r="G68" s="38"/>
    </row>
    <row r="69" spans="1:7" x14ac:dyDescent="0.25">
      <c r="A69" s="521" t="s">
        <v>421</v>
      </c>
      <c r="B69" s="510" t="s">
        <v>88</v>
      </c>
      <c r="C69" s="503"/>
      <c r="D69" s="355"/>
      <c r="E69" s="355"/>
      <c r="F69" s="59">
        <f t="shared" si="0"/>
        <v>0</v>
      </c>
      <c r="G69" s="38"/>
    </row>
    <row r="70" spans="1:7" x14ac:dyDescent="0.25">
      <c r="A70" s="520" t="s">
        <v>422</v>
      </c>
      <c r="B70" s="510" t="s">
        <v>88</v>
      </c>
      <c r="C70" s="503"/>
      <c r="D70" s="355">
        <v>20</v>
      </c>
      <c r="E70" s="355">
        <v>900</v>
      </c>
      <c r="F70" s="59">
        <f t="shared" si="0"/>
        <v>18000</v>
      </c>
      <c r="G70" s="38"/>
    </row>
    <row r="71" spans="1:7" x14ac:dyDescent="0.25">
      <c r="A71" s="520" t="s">
        <v>423</v>
      </c>
      <c r="B71" s="510" t="s">
        <v>88</v>
      </c>
      <c r="C71" s="503"/>
      <c r="D71" s="355">
        <v>20</v>
      </c>
      <c r="E71" s="355">
        <v>400</v>
      </c>
      <c r="F71" s="59">
        <f t="shared" si="0"/>
        <v>8000</v>
      </c>
      <c r="G71" s="38"/>
    </row>
    <row r="72" spans="1:7" x14ac:dyDescent="0.25">
      <c r="A72" s="520" t="s">
        <v>424</v>
      </c>
      <c r="B72" s="510" t="s">
        <v>88</v>
      </c>
      <c r="C72" s="503"/>
      <c r="D72" s="355">
        <v>5</v>
      </c>
      <c r="E72" s="355">
        <v>800</v>
      </c>
      <c r="F72" s="59">
        <f t="shared" si="0"/>
        <v>4000</v>
      </c>
      <c r="G72" s="38"/>
    </row>
    <row r="73" spans="1:7" x14ac:dyDescent="0.25">
      <c r="A73" s="520" t="s">
        <v>425</v>
      </c>
      <c r="B73" s="510" t="s">
        <v>88</v>
      </c>
      <c r="C73" s="503"/>
      <c r="D73" s="355">
        <v>1</v>
      </c>
      <c r="E73" s="355">
        <v>1043</v>
      </c>
      <c r="F73" s="59">
        <f t="shared" si="0"/>
        <v>1043</v>
      </c>
      <c r="G73" s="38"/>
    </row>
    <row r="74" spans="1:7" x14ac:dyDescent="0.25">
      <c r="A74" s="521" t="s">
        <v>426</v>
      </c>
      <c r="B74" s="510" t="s">
        <v>88</v>
      </c>
      <c r="C74" s="503"/>
      <c r="D74" s="355"/>
      <c r="E74" s="355"/>
      <c r="F74" s="59">
        <f t="shared" si="0"/>
        <v>0</v>
      </c>
      <c r="G74" s="38"/>
    </row>
    <row r="75" spans="1:7" x14ac:dyDescent="0.25">
      <c r="A75" s="520" t="s">
        <v>427</v>
      </c>
      <c r="B75" s="510" t="s">
        <v>88</v>
      </c>
      <c r="C75" s="503"/>
      <c r="D75" s="355">
        <v>2</v>
      </c>
      <c r="E75" s="355">
        <v>2000.1</v>
      </c>
      <c r="F75" s="59">
        <f t="shared" si="0"/>
        <v>4000.2</v>
      </c>
      <c r="G75" s="38"/>
    </row>
    <row r="76" spans="1:7" x14ac:dyDescent="0.25">
      <c r="A76" s="520" t="s">
        <v>428</v>
      </c>
      <c r="B76" s="510" t="s">
        <v>88</v>
      </c>
      <c r="C76" s="503"/>
      <c r="D76" s="355">
        <v>2</v>
      </c>
      <c r="E76" s="355">
        <v>2000</v>
      </c>
      <c r="F76" s="59">
        <f t="shared" si="0"/>
        <v>4000</v>
      </c>
      <c r="G76" s="38"/>
    </row>
    <row r="77" spans="1:7" x14ac:dyDescent="0.25">
      <c r="A77" s="520" t="s">
        <v>429</v>
      </c>
      <c r="B77" s="510" t="s">
        <v>88</v>
      </c>
      <c r="C77" s="503"/>
      <c r="D77" s="355">
        <v>20</v>
      </c>
      <c r="E77" s="355">
        <v>70</v>
      </c>
      <c r="F77" s="59">
        <f t="shared" si="0"/>
        <v>1400</v>
      </c>
      <c r="G77" s="38"/>
    </row>
    <row r="78" spans="1:7" x14ac:dyDescent="0.25">
      <c r="A78" s="520" t="s">
        <v>430</v>
      </c>
      <c r="B78" s="510" t="s">
        <v>88</v>
      </c>
      <c r="C78" s="503"/>
      <c r="D78" s="355">
        <v>20</v>
      </c>
      <c r="E78" s="355">
        <v>70</v>
      </c>
      <c r="F78" s="59">
        <f t="shared" si="0"/>
        <v>1400</v>
      </c>
      <c r="G78" s="38"/>
    </row>
    <row r="79" spans="1:7" x14ac:dyDescent="0.25">
      <c r="A79" s="520" t="s">
        <v>431</v>
      </c>
      <c r="B79" s="510" t="s">
        <v>88</v>
      </c>
      <c r="C79" s="503"/>
      <c r="D79" s="355">
        <v>20</v>
      </c>
      <c r="E79" s="355">
        <v>70</v>
      </c>
      <c r="F79" s="59">
        <f t="shared" si="0"/>
        <v>1400</v>
      </c>
      <c r="G79" s="38"/>
    </row>
    <row r="80" spans="1:7" x14ac:dyDescent="0.25">
      <c r="A80" s="459" t="s">
        <v>397</v>
      </c>
      <c r="B80" s="510" t="s">
        <v>88</v>
      </c>
      <c r="C80" s="503"/>
      <c r="D80" s="355"/>
      <c r="E80" s="355"/>
      <c r="F80" s="59">
        <f t="shared" si="0"/>
        <v>0</v>
      </c>
      <c r="G80" s="38"/>
    </row>
    <row r="81" spans="1:7" x14ac:dyDescent="0.25">
      <c r="A81" s="520" t="s">
        <v>432</v>
      </c>
      <c r="B81" s="510" t="s">
        <v>88</v>
      </c>
      <c r="C81" s="503"/>
      <c r="D81" s="355">
        <v>6</v>
      </c>
      <c r="E81" s="355">
        <v>3600</v>
      </c>
      <c r="F81" s="59">
        <f t="shared" si="0"/>
        <v>21600</v>
      </c>
      <c r="G81" s="38"/>
    </row>
    <row r="82" spans="1:7" x14ac:dyDescent="0.25">
      <c r="A82" s="520" t="s">
        <v>433</v>
      </c>
      <c r="B82" s="510" t="s">
        <v>88</v>
      </c>
      <c r="C82" s="503"/>
      <c r="D82" s="355">
        <v>40</v>
      </c>
      <c r="E82" s="355">
        <v>400</v>
      </c>
      <c r="F82" s="59">
        <f t="shared" si="0"/>
        <v>16000</v>
      </c>
      <c r="G82" s="38"/>
    </row>
    <row r="83" spans="1:7" x14ac:dyDescent="0.25">
      <c r="A83" s="522" t="s">
        <v>235</v>
      </c>
      <c r="B83" s="510" t="s">
        <v>88</v>
      </c>
      <c r="C83" s="503"/>
      <c r="D83" s="526">
        <v>0</v>
      </c>
      <c r="E83" s="526">
        <v>14560.04</v>
      </c>
      <c r="F83" s="59">
        <f t="shared" si="0"/>
        <v>0</v>
      </c>
      <c r="G83" s="38"/>
    </row>
    <row r="84" spans="1:7" x14ac:dyDescent="0.25">
      <c r="A84" s="776" t="s">
        <v>434</v>
      </c>
      <c r="B84" s="510" t="s">
        <v>88</v>
      </c>
      <c r="C84" s="503"/>
      <c r="D84" s="527">
        <v>40</v>
      </c>
      <c r="E84" s="529">
        <v>25</v>
      </c>
      <c r="F84" s="59">
        <f t="shared" si="0"/>
        <v>1000</v>
      </c>
      <c r="G84" s="38"/>
    </row>
    <row r="85" spans="1:7" x14ac:dyDescent="0.25">
      <c r="A85" s="776" t="s">
        <v>435</v>
      </c>
      <c r="B85" s="510" t="s">
        <v>88</v>
      </c>
      <c r="C85" s="503"/>
      <c r="D85" s="527">
        <v>1</v>
      </c>
      <c r="E85" s="529">
        <v>85</v>
      </c>
      <c r="F85" s="59">
        <f t="shared" si="0"/>
        <v>85</v>
      </c>
      <c r="G85" s="38"/>
    </row>
    <row r="86" spans="1:7" x14ac:dyDescent="0.25">
      <c r="A86" s="776" t="s">
        <v>436</v>
      </c>
      <c r="B86" s="510" t="s">
        <v>88</v>
      </c>
      <c r="C86" s="503"/>
      <c r="D86" s="527">
        <v>2</v>
      </c>
      <c r="E86" s="529">
        <v>97</v>
      </c>
      <c r="F86" s="59">
        <f t="shared" si="0"/>
        <v>194</v>
      </c>
      <c r="G86" s="38"/>
    </row>
    <row r="87" spans="1:7" ht="25.5" x14ac:dyDescent="0.25">
      <c r="A87" s="776" t="s">
        <v>437</v>
      </c>
      <c r="B87" s="510" t="s">
        <v>88</v>
      </c>
      <c r="C87" s="503"/>
      <c r="D87" s="527">
        <v>1</v>
      </c>
      <c r="E87" s="529">
        <v>973</v>
      </c>
      <c r="F87" s="59">
        <f t="shared" si="0"/>
        <v>973</v>
      </c>
      <c r="G87" s="38"/>
    </row>
    <row r="88" spans="1:7" x14ac:dyDescent="0.25">
      <c r="A88" s="776" t="s">
        <v>438</v>
      </c>
      <c r="B88" s="510" t="s">
        <v>88</v>
      </c>
      <c r="C88" s="503"/>
      <c r="D88" s="527">
        <v>1</v>
      </c>
      <c r="E88" s="529">
        <v>150</v>
      </c>
      <c r="F88" s="59">
        <f t="shared" si="0"/>
        <v>150</v>
      </c>
      <c r="G88" s="38"/>
    </row>
    <row r="89" spans="1:7" x14ac:dyDescent="0.25">
      <c r="A89" s="776" t="s">
        <v>439</v>
      </c>
      <c r="B89" s="510" t="s">
        <v>88</v>
      </c>
      <c r="C89" s="503"/>
      <c r="D89" s="527">
        <v>1</v>
      </c>
      <c r="E89" s="529">
        <v>74</v>
      </c>
      <c r="F89" s="59">
        <f t="shared" si="0"/>
        <v>74</v>
      </c>
      <c r="G89" s="38"/>
    </row>
    <row r="90" spans="1:7" x14ac:dyDescent="0.25">
      <c r="A90" s="776" t="s">
        <v>440</v>
      </c>
      <c r="B90" s="510" t="s">
        <v>88</v>
      </c>
      <c r="C90" s="503"/>
      <c r="D90" s="527">
        <v>1</v>
      </c>
      <c r="E90" s="529">
        <v>128</v>
      </c>
      <c r="F90" s="59">
        <f t="shared" si="0"/>
        <v>128</v>
      </c>
      <c r="G90" s="38"/>
    </row>
    <row r="91" spans="1:7" x14ac:dyDescent="0.25">
      <c r="A91" s="776" t="s">
        <v>441</v>
      </c>
      <c r="B91" s="510" t="s">
        <v>88</v>
      </c>
      <c r="C91" s="503"/>
      <c r="D91" s="527">
        <v>1</v>
      </c>
      <c r="E91" s="529">
        <v>30</v>
      </c>
      <c r="F91" s="59">
        <f t="shared" si="0"/>
        <v>30</v>
      </c>
      <c r="G91" s="38"/>
    </row>
    <row r="92" spans="1:7" x14ac:dyDescent="0.25">
      <c r="A92" s="776" t="s">
        <v>442</v>
      </c>
      <c r="B92" s="510" t="s">
        <v>88</v>
      </c>
      <c r="C92" s="503"/>
      <c r="D92" s="527">
        <v>4</v>
      </c>
      <c r="E92" s="529">
        <v>82</v>
      </c>
      <c r="F92" s="59">
        <f t="shared" si="0"/>
        <v>328</v>
      </c>
      <c r="G92" s="38"/>
    </row>
    <row r="93" spans="1:7" x14ac:dyDescent="0.25">
      <c r="A93" s="776" t="s">
        <v>443</v>
      </c>
      <c r="B93" s="510" t="s">
        <v>88</v>
      </c>
      <c r="C93" s="503"/>
      <c r="D93" s="527">
        <v>2</v>
      </c>
      <c r="E93" s="529">
        <v>1760</v>
      </c>
      <c r="F93" s="59">
        <f t="shared" si="0"/>
        <v>3520</v>
      </c>
      <c r="G93" s="38"/>
    </row>
    <row r="94" spans="1:7" x14ac:dyDescent="0.25">
      <c r="A94" s="776" t="s">
        <v>444</v>
      </c>
      <c r="B94" s="510" t="s">
        <v>88</v>
      </c>
      <c r="C94" s="503"/>
      <c r="D94" s="527">
        <v>1</v>
      </c>
      <c r="E94" s="529">
        <v>200</v>
      </c>
      <c r="F94" s="59">
        <f t="shared" si="0"/>
        <v>200</v>
      </c>
      <c r="G94" s="38"/>
    </row>
    <row r="95" spans="1:7" x14ac:dyDescent="0.25">
      <c r="A95" s="776" t="s">
        <v>445</v>
      </c>
      <c r="B95" s="510" t="s">
        <v>88</v>
      </c>
      <c r="C95" s="503"/>
      <c r="D95" s="527">
        <v>1</v>
      </c>
      <c r="E95" s="529">
        <v>553</v>
      </c>
      <c r="F95" s="59">
        <f t="shared" si="0"/>
        <v>553</v>
      </c>
      <c r="G95" s="38"/>
    </row>
    <row r="96" spans="1:7" x14ac:dyDescent="0.25">
      <c r="A96" s="776" t="s">
        <v>446</v>
      </c>
      <c r="B96" s="510" t="s">
        <v>88</v>
      </c>
      <c r="C96" s="503"/>
      <c r="D96" s="527">
        <v>1</v>
      </c>
      <c r="E96" s="529">
        <v>385</v>
      </c>
      <c r="F96" s="59">
        <f t="shared" si="0"/>
        <v>385</v>
      </c>
      <c r="G96" s="38"/>
    </row>
    <row r="97" spans="1:7" x14ac:dyDescent="0.25">
      <c r="A97" s="776" t="s">
        <v>447</v>
      </c>
      <c r="B97" s="510" t="s">
        <v>88</v>
      </c>
      <c r="C97" s="503"/>
      <c r="D97" s="527">
        <v>1</v>
      </c>
      <c r="E97" s="529">
        <v>120</v>
      </c>
      <c r="F97" s="59">
        <f t="shared" si="0"/>
        <v>120</v>
      </c>
      <c r="G97" s="38"/>
    </row>
    <row r="98" spans="1:7" x14ac:dyDescent="0.25">
      <c r="A98" s="776" t="s">
        <v>448</v>
      </c>
      <c r="B98" s="510" t="s">
        <v>88</v>
      </c>
      <c r="C98" s="503"/>
      <c r="D98" s="527">
        <v>1</v>
      </c>
      <c r="E98" s="529">
        <v>1400</v>
      </c>
      <c r="F98" s="59">
        <f t="shared" si="0"/>
        <v>1400</v>
      </c>
      <c r="G98" s="38"/>
    </row>
    <row r="99" spans="1:7" x14ac:dyDescent="0.25">
      <c r="A99" s="776" t="s">
        <v>449</v>
      </c>
      <c r="B99" s="510" t="s">
        <v>88</v>
      </c>
      <c r="C99" s="503"/>
      <c r="D99" s="527">
        <v>1</v>
      </c>
      <c r="E99" s="529">
        <v>310</v>
      </c>
      <c r="F99" s="59">
        <f t="shared" si="0"/>
        <v>310</v>
      </c>
      <c r="G99" s="38"/>
    </row>
    <row r="100" spans="1:7" x14ac:dyDescent="0.25">
      <c r="A100" s="776" t="s">
        <v>450</v>
      </c>
      <c r="B100" s="510" t="s">
        <v>88</v>
      </c>
      <c r="C100" s="503"/>
      <c r="D100" s="527">
        <v>1</v>
      </c>
      <c r="E100" s="529">
        <v>377</v>
      </c>
      <c r="F100" s="59">
        <f t="shared" si="0"/>
        <v>377</v>
      </c>
      <c r="G100" s="38"/>
    </row>
    <row r="101" spans="1:7" x14ac:dyDescent="0.25">
      <c r="A101" s="776" t="s">
        <v>451</v>
      </c>
      <c r="B101" s="510" t="s">
        <v>88</v>
      </c>
      <c r="C101" s="503"/>
      <c r="D101" s="527">
        <v>1</v>
      </c>
      <c r="E101" s="529">
        <v>230</v>
      </c>
      <c r="F101" s="59">
        <f t="shared" si="0"/>
        <v>230</v>
      </c>
      <c r="G101" s="38"/>
    </row>
    <row r="102" spans="1:7" x14ac:dyDescent="0.25">
      <c r="A102" s="776" t="s">
        <v>452</v>
      </c>
      <c r="B102" s="510" t="s">
        <v>88</v>
      </c>
      <c r="C102" s="503"/>
      <c r="D102" s="527">
        <v>1</v>
      </c>
      <c r="E102" s="529">
        <v>150</v>
      </c>
      <c r="F102" s="59">
        <f t="shared" si="0"/>
        <v>150</v>
      </c>
      <c r="G102" s="38"/>
    </row>
    <row r="103" spans="1:7" x14ac:dyDescent="0.25">
      <c r="A103" s="776" t="s">
        <v>453</v>
      </c>
      <c r="B103" s="510" t="s">
        <v>88</v>
      </c>
      <c r="C103" s="503"/>
      <c r="D103" s="527">
        <v>20</v>
      </c>
      <c r="E103" s="529">
        <v>10</v>
      </c>
      <c r="F103" s="59">
        <f t="shared" si="0"/>
        <v>200</v>
      </c>
      <c r="G103" s="38"/>
    </row>
    <row r="104" spans="1:7" x14ac:dyDescent="0.25">
      <c r="A104" s="776" t="s">
        <v>454</v>
      </c>
      <c r="B104" s="510" t="s">
        <v>88</v>
      </c>
      <c r="C104" s="503"/>
      <c r="D104" s="527">
        <v>918</v>
      </c>
      <c r="E104" s="529">
        <v>1</v>
      </c>
      <c r="F104" s="59">
        <f t="shared" si="0"/>
        <v>918</v>
      </c>
      <c r="G104" s="38"/>
    </row>
    <row r="105" spans="1:7" ht="25.5" x14ac:dyDescent="0.25">
      <c r="A105" s="776" t="s">
        <v>455</v>
      </c>
      <c r="B105" s="510" t="s">
        <v>88</v>
      </c>
      <c r="C105" s="503"/>
      <c r="D105" s="527">
        <v>1</v>
      </c>
      <c r="E105" s="529">
        <v>572</v>
      </c>
      <c r="F105" s="59">
        <f t="shared" si="0"/>
        <v>572</v>
      </c>
      <c r="G105" s="38"/>
    </row>
    <row r="106" spans="1:7" x14ac:dyDescent="0.25">
      <c r="A106" s="776" t="s">
        <v>456</v>
      </c>
      <c r="B106" s="510" t="s">
        <v>88</v>
      </c>
      <c r="C106" s="503"/>
      <c r="D106" s="527">
        <v>1</v>
      </c>
      <c r="E106" s="529">
        <v>216</v>
      </c>
      <c r="F106" s="59">
        <f t="shared" si="0"/>
        <v>216</v>
      </c>
      <c r="G106" s="38"/>
    </row>
    <row r="107" spans="1:7" x14ac:dyDescent="0.25">
      <c r="A107" s="776" t="s">
        <v>457</v>
      </c>
      <c r="B107" s="510" t="s">
        <v>88</v>
      </c>
      <c r="C107" s="503"/>
      <c r="D107" s="527">
        <v>1</v>
      </c>
      <c r="E107" s="529">
        <v>200</v>
      </c>
      <c r="F107" s="59">
        <f t="shared" si="0"/>
        <v>200</v>
      </c>
      <c r="G107" s="38"/>
    </row>
    <row r="108" spans="1:7" x14ac:dyDescent="0.25">
      <c r="A108" s="776" t="s">
        <v>458</v>
      </c>
      <c r="B108" s="510" t="s">
        <v>88</v>
      </c>
      <c r="C108" s="503"/>
      <c r="D108" s="527">
        <v>2</v>
      </c>
      <c r="E108" s="529">
        <v>10</v>
      </c>
      <c r="F108" s="59">
        <f t="shared" si="0"/>
        <v>20</v>
      </c>
      <c r="G108" s="38"/>
    </row>
    <row r="109" spans="1:7" x14ac:dyDescent="0.25">
      <c r="A109" s="776" t="s">
        <v>459</v>
      </c>
      <c r="B109" s="510" t="s">
        <v>88</v>
      </c>
      <c r="C109" s="503"/>
      <c r="D109" s="527">
        <v>1</v>
      </c>
      <c r="E109" s="529">
        <v>280</v>
      </c>
      <c r="F109" s="59">
        <f t="shared" si="0"/>
        <v>280</v>
      </c>
      <c r="G109" s="38"/>
    </row>
    <row r="110" spans="1:7" x14ac:dyDescent="0.25">
      <c r="A110" s="776" t="s">
        <v>460</v>
      </c>
      <c r="B110" s="510" t="s">
        <v>88</v>
      </c>
      <c r="C110" s="503"/>
      <c r="D110" s="527">
        <v>1</v>
      </c>
      <c r="E110" s="529">
        <v>252</v>
      </c>
      <c r="F110" s="59">
        <f t="shared" si="0"/>
        <v>252</v>
      </c>
      <c r="G110" s="38"/>
    </row>
    <row r="111" spans="1:7" x14ac:dyDescent="0.25">
      <c r="A111" s="776" t="s">
        <v>461</v>
      </c>
      <c r="B111" s="510" t="s">
        <v>88</v>
      </c>
      <c r="C111" s="503"/>
      <c r="D111" s="527">
        <v>1</v>
      </c>
      <c r="E111" s="529">
        <v>107</v>
      </c>
      <c r="F111" s="59">
        <f t="shared" si="0"/>
        <v>107</v>
      </c>
      <c r="G111" s="38"/>
    </row>
    <row r="112" spans="1:7" x14ac:dyDescent="0.25">
      <c r="A112" s="776" t="s">
        <v>462</v>
      </c>
      <c r="B112" s="510" t="s">
        <v>88</v>
      </c>
      <c r="C112" s="503"/>
      <c r="D112" s="527">
        <v>1</v>
      </c>
      <c r="E112" s="529">
        <v>193</v>
      </c>
      <c r="F112" s="59">
        <f t="shared" si="0"/>
        <v>193</v>
      </c>
      <c r="G112" s="38"/>
    </row>
    <row r="113" spans="1:7" x14ac:dyDescent="0.25">
      <c r="A113" s="776" t="s">
        <v>463</v>
      </c>
      <c r="B113" s="510" t="s">
        <v>88</v>
      </c>
      <c r="C113" s="503"/>
      <c r="D113" s="527">
        <v>1</v>
      </c>
      <c r="E113" s="529">
        <v>45</v>
      </c>
      <c r="F113" s="59">
        <f t="shared" si="0"/>
        <v>45</v>
      </c>
      <c r="G113" s="38"/>
    </row>
    <row r="114" spans="1:7" x14ac:dyDescent="0.25">
      <c r="A114" s="776" t="s">
        <v>464</v>
      </c>
      <c r="B114" s="510" t="s">
        <v>88</v>
      </c>
      <c r="C114" s="503"/>
      <c r="D114" s="527">
        <v>1</v>
      </c>
      <c r="E114" s="529">
        <v>45</v>
      </c>
      <c r="F114" s="59">
        <f t="shared" si="0"/>
        <v>45</v>
      </c>
      <c r="G114" s="38"/>
    </row>
    <row r="115" spans="1:7" x14ac:dyDescent="0.25">
      <c r="A115" s="776" t="s">
        <v>465</v>
      </c>
      <c r="B115" s="510" t="s">
        <v>88</v>
      </c>
      <c r="C115" s="503"/>
      <c r="D115" s="527">
        <v>100</v>
      </c>
      <c r="E115" s="529">
        <v>0.5</v>
      </c>
      <c r="F115" s="59">
        <f t="shared" si="0"/>
        <v>50</v>
      </c>
      <c r="G115" s="38"/>
    </row>
    <row r="116" spans="1:7" x14ac:dyDescent="0.25">
      <c r="A116" s="776" t="s">
        <v>466</v>
      </c>
      <c r="B116" s="510" t="s">
        <v>88</v>
      </c>
      <c r="C116" s="503"/>
      <c r="D116" s="527">
        <v>100</v>
      </c>
      <c r="E116" s="529">
        <v>1</v>
      </c>
      <c r="F116" s="59">
        <f t="shared" si="0"/>
        <v>100</v>
      </c>
      <c r="G116" s="38"/>
    </row>
    <row r="117" spans="1:7" x14ac:dyDescent="0.25">
      <c r="A117" s="776" t="s">
        <v>467</v>
      </c>
      <c r="B117" s="510" t="s">
        <v>88</v>
      </c>
      <c r="C117" s="503"/>
      <c r="D117" s="527">
        <v>100</v>
      </c>
      <c r="E117" s="529">
        <v>1</v>
      </c>
      <c r="F117" s="59">
        <f t="shared" si="0"/>
        <v>100</v>
      </c>
      <c r="G117" s="38"/>
    </row>
    <row r="118" spans="1:7" x14ac:dyDescent="0.25">
      <c r="A118" s="776" t="s">
        <v>468</v>
      </c>
      <c r="B118" s="510" t="s">
        <v>88</v>
      </c>
      <c r="C118" s="503"/>
      <c r="D118" s="527">
        <v>12</v>
      </c>
      <c r="E118" s="529">
        <v>2</v>
      </c>
      <c r="F118" s="59">
        <f t="shared" si="0"/>
        <v>24</v>
      </c>
      <c r="G118" s="38"/>
    </row>
    <row r="119" spans="1:7" x14ac:dyDescent="0.25">
      <c r="A119" s="776" t="s">
        <v>469</v>
      </c>
      <c r="B119" s="510" t="s">
        <v>88</v>
      </c>
      <c r="C119" s="503"/>
      <c r="D119" s="527">
        <v>4</v>
      </c>
      <c r="E119" s="529">
        <v>3.1</v>
      </c>
      <c r="F119" s="59">
        <f t="shared" si="0"/>
        <v>12.4</v>
      </c>
      <c r="G119" s="38"/>
    </row>
    <row r="120" spans="1:7" x14ac:dyDescent="0.25">
      <c r="A120" s="776" t="s">
        <v>470</v>
      </c>
      <c r="B120" s="510" t="s">
        <v>88</v>
      </c>
      <c r="C120" s="503"/>
      <c r="D120" s="527">
        <v>4</v>
      </c>
      <c r="E120" s="529">
        <v>6</v>
      </c>
      <c r="F120" s="59">
        <f t="shared" si="0"/>
        <v>24</v>
      </c>
      <c r="G120" s="38"/>
    </row>
    <row r="121" spans="1:7" x14ac:dyDescent="0.25">
      <c r="A121" s="776" t="s">
        <v>471</v>
      </c>
      <c r="B121" s="510" t="s">
        <v>88</v>
      </c>
      <c r="C121" s="503"/>
      <c r="D121" s="527">
        <v>8</v>
      </c>
      <c r="E121" s="529">
        <v>1</v>
      </c>
      <c r="F121" s="59">
        <f t="shared" si="0"/>
        <v>8</v>
      </c>
      <c r="G121" s="38"/>
    </row>
    <row r="122" spans="1:7" x14ac:dyDescent="0.25">
      <c r="A122" s="776" t="s">
        <v>472</v>
      </c>
      <c r="B122" s="510" t="s">
        <v>88</v>
      </c>
      <c r="C122" s="503"/>
      <c r="D122" s="527">
        <v>4</v>
      </c>
      <c r="E122" s="529">
        <v>0.84</v>
      </c>
      <c r="F122" s="59">
        <f t="shared" si="0"/>
        <v>3.36</v>
      </c>
      <c r="G122" s="38"/>
    </row>
    <row r="123" spans="1:7" x14ac:dyDescent="0.25">
      <c r="A123" s="776" t="s">
        <v>473</v>
      </c>
      <c r="B123" s="510" t="s">
        <v>88</v>
      </c>
      <c r="C123" s="503"/>
      <c r="D123" s="527">
        <v>3</v>
      </c>
      <c r="E123" s="529">
        <v>7</v>
      </c>
      <c r="F123" s="59">
        <f t="shared" si="0"/>
        <v>21</v>
      </c>
      <c r="G123" s="38"/>
    </row>
    <row r="124" spans="1:7" x14ac:dyDescent="0.25">
      <c r="A124" s="776" t="s">
        <v>474</v>
      </c>
      <c r="B124" s="510" t="s">
        <v>88</v>
      </c>
      <c r="C124" s="503"/>
      <c r="D124" s="527">
        <v>1</v>
      </c>
      <c r="E124" s="529">
        <v>678</v>
      </c>
      <c r="F124" s="59">
        <f t="shared" si="0"/>
        <v>678</v>
      </c>
      <c r="G124" s="38"/>
    </row>
    <row r="125" spans="1:7" x14ac:dyDescent="0.25">
      <c r="A125" s="776" t="s">
        <v>475</v>
      </c>
      <c r="B125" s="510" t="s">
        <v>88</v>
      </c>
      <c r="C125" s="503"/>
      <c r="D125" s="527">
        <v>1</v>
      </c>
      <c r="E125" s="529">
        <v>32</v>
      </c>
      <c r="F125" s="59">
        <f t="shared" si="0"/>
        <v>32</v>
      </c>
      <c r="G125" s="38"/>
    </row>
    <row r="126" spans="1:7" x14ac:dyDescent="0.25">
      <c r="A126" s="776" t="s">
        <v>476</v>
      </c>
      <c r="B126" s="510" t="s">
        <v>88</v>
      </c>
      <c r="C126" s="503"/>
      <c r="D126" s="527">
        <v>4</v>
      </c>
      <c r="E126" s="529">
        <v>27</v>
      </c>
      <c r="F126" s="59">
        <f t="shared" si="0"/>
        <v>108</v>
      </c>
      <c r="G126" s="38"/>
    </row>
    <row r="127" spans="1:7" x14ac:dyDescent="0.25">
      <c r="A127" s="776" t="s">
        <v>477</v>
      </c>
      <c r="B127" s="510" t="s">
        <v>88</v>
      </c>
      <c r="C127" s="503"/>
      <c r="D127" s="527">
        <v>1</v>
      </c>
      <c r="E127" s="529">
        <v>37</v>
      </c>
      <c r="F127" s="59">
        <f t="shared" si="0"/>
        <v>37</v>
      </c>
      <c r="G127" s="38"/>
    </row>
    <row r="128" spans="1:7" x14ac:dyDescent="0.25">
      <c r="A128" s="776" t="s">
        <v>478</v>
      </c>
      <c r="B128" s="510" t="s">
        <v>88</v>
      </c>
      <c r="C128" s="503"/>
      <c r="D128" s="527">
        <v>7</v>
      </c>
      <c r="E128" s="529">
        <v>55</v>
      </c>
      <c r="F128" s="59">
        <f t="shared" ref="F128:F178" si="1">D128*E128</f>
        <v>385</v>
      </c>
      <c r="G128" s="38"/>
    </row>
    <row r="129" spans="1:7" x14ac:dyDescent="0.25">
      <c r="A129" s="776" t="s">
        <v>479</v>
      </c>
      <c r="B129" s="510" t="s">
        <v>88</v>
      </c>
      <c r="C129" s="503"/>
      <c r="D129" s="527">
        <v>1</v>
      </c>
      <c r="E129" s="529">
        <v>379</v>
      </c>
      <c r="F129" s="59">
        <f t="shared" si="1"/>
        <v>379</v>
      </c>
      <c r="G129" s="38"/>
    </row>
    <row r="130" spans="1:7" x14ac:dyDescent="0.25">
      <c r="A130" s="776" t="s">
        <v>480</v>
      </c>
      <c r="B130" s="510" t="s">
        <v>88</v>
      </c>
      <c r="C130" s="503"/>
      <c r="D130" s="527">
        <v>7</v>
      </c>
      <c r="E130" s="529">
        <v>8</v>
      </c>
      <c r="F130" s="59">
        <f t="shared" si="1"/>
        <v>56</v>
      </c>
      <c r="G130" s="38"/>
    </row>
    <row r="131" spans="1:7" x14ac:dyDescent="0.25">
      <c r="A131" s="776" t="s">
        <v>481</v>
      </c>
      <c r="B131" s="510" t="s">
        <v>88</v>
      </c>
      <c r="C131" s="503"/>
      <c r="D131" s="527">
        <v>1</v>
      </c>
      <c r="E131" s="529">
        <v>48</v>
      </c>
      <c r="F131" s="59">
        <f t="shared" si="1"/>
        <v>48</v>
      </c>
      <c r="G131" s="38"/>
    </row>
    <row r="132" spans="1:7" x14ac:dyDescent="0.25">
      <c r="A132" s="776" t="s">
        <v>482</v>
      </c>
      <c r="B132" s="510" t="s">
        <v>88</v>
      </c>
      <c r="C132" s="503"/>
      <c r="D132" s="527">
        <v>1</v>
      </c>
      <c r="E132" s="529">
        <v>55</v>
      </c>
      <c r="F132" s="59">
        <f t="shared" si="1"/>
        <v>55</v>
      </c>
      <c r="G132" s="38"/>
    </row>
    <row r="133" spans="1:7" x14ac:dyDescent="0.25">
      <c r="A133" s="776" t="s">
        <v>483</v>
      </c>
      <c r="B133" s="510" t="s">
        <v>88</v>
      </c>
      <c r="C133" s="503"/>
      <c r="D133" s="527">
        <v>3</v>
      </c>
      <c r="E133" s="529">
        <v>75</v>
      </c>
      <c r="F133" s="59">
        <f t="shared" si="1"/>
        <v>225</v>
      </c>
      <c r="G133" s="38"/>
    </row>
    <row r="134" spans="1:7" x14ac:dyDescent="0.25">
      <c r="A134" s="776" t="s">
        <v>484</v>
      </c>
      <c r="B134" s="510" t="s">
        <v>88</v>
      </c>
      <c r="C134" s="503"/>
      <c r="D134" s="527">
        <v>1</v>
      </c>
      <c r="E134" s="529">
        <v>2165</v>
      </c>
      <c r="F134" s="59">
        <f t="shared" si="1"/>
        <v>2165</v>
      </c>
      <c r="G134" s="38"/>
    </row>
    <row r="135" spans="1:7" x14ac:dyDescent="0.25">
      <c r="A135" s="776" t="s">
        <v>485</v>
      </c>
      <c r="B135" s="510" t="s">
        <v>88</v>
      </c>
      <c r="C135" s="503"/>
      <c r="D135" s="527">
        <v>1</v>
      </c>
      <c r="E135" s="529">
        <v>1510</v>
      </c>
      <c r="F135" s="59">
        <f t="shared" si="1"/>
        <v>1510</v>
      </c>
      <c r="G135" s="38"/>
    </row>
    <row r="136" spans="1:7" x14ac:dyDescent="0.25">
      <c r="A136" s="776" t="s">
        <v>486</v>
      </c>
      <c r="B136" s="510" t="s">
        <v>88</v>
      </c>
      <c r="C136" s="503"/>
      <c r="D136" s="527">
        <v>2</v>
      </c>
      <c r="E136" s="529">
        <v>40</v>
      </c>
      <c r="F136" s="59">
        <f t="shared" si="1"/>
        <v>80</v>
      </c>
      <c r="G136" s="38"/>
    </row>
    <row r="137" spans="1:7" x14ac:dyDescent="0.25">
      <c r="A137" s="776" t="s">
        <v>487</v>
      </c>
      <c r="B137" s="510" t="s">
        <v>88</v>
      </c>
      <c r="C137" s="503"/>
      <c r="D137" s="527">
        <v>1</v>
      </c>
      <c r="E137" s="529">
        <v>21</v>
      </c>
      <c r="F137" s="59">
        <f t="shared" si="1"/>
        <v>21</v>
      </c>
      <c r="G137" s="38"/>
    </row>
    <row r="138" spans="1:7" x14ac:dyDescent="0.25">
      <c r="A138" s="776" t="s">
        <v>488</v>
      </c>
      <c r="B138" s="510" t="s">
        <v>88</v>
      </c>
      <c r="C138" s="503"/>
      <c r="D138" s="527">
        <v>3</v>
      </c>
      <c r="E138" s="529">
        <v>1517</v>
      </c>
      <c r="F138" s="59">
        <f t="shared" si="1"/>
        <v>4551</v>
      </c>
      <c r="G138" s="38"/>
    </row>
    <row r="139" spans="1:7" x14ac:dyDescent="0.25">
      <c r="A139" s="776" t="s">
        <v>489</v>
      </c>
      <c r="B139" s="510" t="s">
        <v>88</v>
      </c>
      <c r="C139" s="503"/>
      <c r="D139" s="527">
        <v>1</v>
      </c>
      <c r="E139" s="529">
        <v>148</v>
      </c>
      <c r="F139" s="59">
        <f t="shared" si="1"/>
        <v>148</v>
      </c>
      <c r="G139" s="38"/>
    </row>
    <row r="140" spans="1:7" x14ac:dyDescent="0.25">
      <c r="A140" s="776" t="s">
        <v>490</v>
      </c>
      <c r="B140" s="510" t="s">
        <v>88</v>
      </c>
      <c r="C140" s="503"/>
      <c r="D140" s="527">
        <v>2</v>
      </c>
      <c r="E140" s="529">
        <v>230</v>
      </c>
      <c r="F140" s="59">
        <f t="shared" si="1"/>
        <v>460</v>
      </c>
      <c r="G140" s="38"/>
    </row>
    <row r="141" spans="1:7" x14ac:dyDescent="0.25">
      <c r="A141" s="776" t="s">
        <v>491</v>
      </c>
      <c r="B141" s="510" t="s">
        <v>88</v>
      </c>
      <c r="C141" s="503"/>
      <c r="D141" s="527">
        <v>1</v>
      </c>
      <c r="E141" s="529">
        <v>230</v>
      </c>
      <c r="F141" s="59">
        <f t="shared" si="1"/>
        <v>230</v>
      </c>
      <c r="G141" s="38"/>
    </row>
    <row r="142" spans="1:7" x14ac:dyDescent="0.25">
      <c r="A142" s="776" t="s">
        <v>492</v>
      </c>
      <c r="B142" s="510" t="s">
        <v>88</v>
      </c>
      <c r="C142" s="503"/>
      <c r="D142" s="527">
        <v>1</v>
      </c>
      <c r="E142" s="529">
        <v>1399</v>
      </c>
      <c r="F142" s="59">
        <f t="shared" si="1"/>
        <v>1399</v>
      </c>
      <c r="G142" s="38"/>
    </row>
    <row r="143" spans="1:7" x14ac:dyDescent="0.25">
      <c r="A143" s="776" t="s">
        <v>493</v>
      </c>
      <c r="B143" s="510" t="s">
        <v>88</v>
      </c>
      <c r="C143" s="503"/>
      <c r="D143" s="527">
        <v>1</v>
      </c>
      <c r="E143" s="529">
        <v>385</v>
      </c>
      <c r="F143" s="59">
        <f t="shared" si="1"/>
        <v>385</v>
      </c>
      <c r="G143" s="38"/>
    </row>
    <row r="144" spans="1:7" x14ac:dyDescent="0.25">
      <c r="A144" s="776" t="s">
        <v>438</v>
      </c>
      <c r="B144" s="510" t="s">
        <v>88</v>
      </c>
      <c r="C144" s="503"/>
      <c r="D144" s="527">
        <v>1</v>
      </c>
      <c r="E144" s="529">
        <v>167</v>
      </c>
      <c r="F144" s="59">
        <f t="shared" si="1"/>
        <v>167</v>
      </c>
      <c r="G144" s="38"/>
    </row>
    <row r="145" spans="1:7" x14ac:dyDescent="0.25">
      <c r="A145" s="776" t="s">
        <v>494</v>
      </c>
      <c r="B145" s="510" t="s">
        <v>88</v>
      </c>
      <c r="C145" s="503"/>
      <c r="D145" s="527">
        <v>2</v>
      </c>
      <c r="E145" s="529">
        <v>50</v>
      </c>
      <c r="F145" s="59">
        <f t="shared" si="1"/>
        <v>100</v>
      </c>
      <c r="G145" s="38"/>
    </row>
    <row r="146" spans="1:7" x14ac:dyDescent="0.25">
      <c r="A146" s="776" t="s">
        <v>495</v>
      </c>
      <c r="B146" s="510" t="s">
        <v>88</v>
      </c>
      <c r="C146" s="503"/>
      <c r="D146" s="527">
        <v>4</v>
      </c>
      <c r="E146" s="529">
        <v>150</v>
      </c>
      <c r="F146" s="59">
        <f t="shared" si="1"/>
        <v>600</v>
      </c>
      <c r="G146" s="38"/>
    </row>
    <row r="147" spans="1:7" x14ac:dyDescent="0.25">
      <c r="A147" s="776" t="s">
        <v>496</v>
      </c>
      <c r="B147" s="510" t="s">
        <v>88</v>
      </c>
      <c r="C147" s="503"/>
      <c r="D147" s="527">
        <v>1</v>
      </c>
      <c r="E147" s="529">
        <v>952</v>
      </c>
      <c r="F147" s="59">
        <f t="shared" si="1"/>
        <v>952</v>
      </c>
      <c r="G147" s="38"/>
    </row>
    <row r="148" spans="1:7" x14ac:dyDescent="0.25">
      <c r="A148" s="776" t="s">
        <v>497</v>
      </c>
      <c r="B148" s="510" t="s">
        <v>88</v>
      </c>
      <c r="C148" s="503"/>
      <c r="D148" s="527">
        <v>1</v>
      </c>
      <c r="E148" s="529">
        <v>117</v>
      </c>
      <c r="F148" s="59">
        <f t="shared" si="1"/>
        <v>117</v>
      </c>
      <c r="G148" s="38"/>
    </row>
    <row r="149" spans="1:7" x14ac:dyDescent="0.25">
      <c r="A149" s="776" t="s">
        <v>498</v>
      </c>
      <c r="B149" s="510" t="s">
        <v>88</v>
      </c>
      <c r="C149" s="503"/>
      <c r="D149" s="527">
        <v>1</v>
      </c>
      <c r="E149" s="529">
        <v>30</v>
      </c>
      <c r="F149" s="59">
        <f t="shared" si="1"/>
        <v>30</v>
      </c>
      <c r="G149" s="38"/>
    </row>
    <row r="150" spans="1:7" ht="25.5" x14ac:dyDescent="0.25">
      <c r="A150" s="776" t="s">
        <v>499</v>
      </c>
      <c r="B150" s="510" t="s">
        <v>88</v>
      </c>
      <c r="C150" s="503"/>
      <c r="D150" s="527">
        <v>1</v>
      </c>
      <c r="E150" s="529">
        <v>1789</v>
      </c>
      <c r="F150" s="59">
        <f t="shared" si="1"/>
        <v>1789</v>
      </c>
      <c r="G150" s="38"/>
    </row>
    <row r="151" spans="1:7" x14ac:dyDescent="0.25">
      <c r="A151" s="776" t="s">
        <v>500</v>
      </c>
      <c r="B151" s="510" t="s">
        <v>88</v>
      </c>
      <c r="C151" s="503"/>
      <c r="D151" s="527">
        <v>15</v>
      </c>
      <c r="E151" s="529">
        <v>6</v>
      </c>
      <c r="F151" s="59">
        <f t="shared" si="1"/>
        <v>90</v>
      </c>
      <c r="G151" s="38"/>
    </row>
    <row r="152" spans="1:7" x14ac:dyDescent="0.25">
      <c r="A152" s="776" t="s">
        <v>501</v>
      </c>
      <c r="B152" s="510" t="s">
        <v>88</v>
      </c>
      <c r="C152" s="503"/>
      <c r="D152" s="527">
        <v>2</v>
      </c>
      <c r="E152" s="529">
        <v>195</v>
      </c>
      <c r="F152" s="59">
        <f t="shared" si="1"/>
        <v>390</v>
      </c>
      <c r="G152" s="38"/>
    </row>
    <row r="153" spans="1:7" x14ac:dyDescent="0.25">
      <c r="A153" s="776" t="s">
        <v>502</v>
      </c>
      <c r="B153" s="510" t="s">
        <v>88</v>
      </c>
      <c r="C153" s="503"/>
      <c r="D153" s="527">
        <v>1</v>
      </c>
      <c r="E153" s="529">
        <v>570</v>
      </c>
      <c r="F153" s="59">
        <f t="shared" si="1"/>
        <v>570</v>
      </c>
      <c r="G153" s="38"/>
    </row>
    <row r="154" spans="1:7" x14ac:dyDescent="0.25">
      <c r="A154" s="776" t="s">
        <v>503</v>
      </c>
      <c r="B154" s="510" t="s">
        <v>88</v>
      </c>
      <c r="C154" s="503"/>
      <c r="D154" s="527">
        <v>1</v>
      </c>
      <c r="E154" s="529">
        <v>158</v>
      </c>
      <c r="F154" s="59">
        <f t="shared" si="1"/>
        <v>158</v>
      </c>
      <c r="G154" s="38"/>
    </row>
    <row r="155" spans="1:7" x14ac:dyDescent="0.25">
      <c r="A155" s="776" t="s">
        <v>503</v>
      </c>
      <c r="B155" s="510" t="s">
        <v>88</v>
      </c>
      <c r="C155" s="503"/>
      <c r="D155" s="527">
        <v>1</v>
      </c>
      <c r="E155" s="529">
        <v>158</v>
      </c>
      <c r="F155" s="59">
        <f t="shared" si="1"/>
        <v>158</v>
      </c>
      <c r="G155" s="38"/>
    </row>
    <row r="156" spans="1:7" x14ac:dyDescent="0.25">
      <c r="A156" s="776" t="s">
        <v>504</v>
      </c>
      <c r="B156" s="510" t="s">
        <v>88</v>
      </c>
      <c r="C156" s="503"/>
      <c r="D156" s="527">
        <v>1</v>
      </c>
      <c r="E156" s="529">
        <v>26</v>
      </c>
      <c r="F156" s="59">
        <f t="shared" si="1"/>
        <v>26</v>
      </c>
      <c r="G156" s="38"/>
    </row>
    <row r="157" spans="1:7" x14ac:dyDescent="0.25">
      <c r="A157" s="523" t="s">
        <v>505</v>
      </c>
      <c r="B157" s="510" t="s">
        <v>88</v>
      </c>
      <c r="C157" s="503"/>
      <c r="D157" s="528">
        <v>1</v>
      </c>
      <c r="E157" s="528">
        <v>3000</v>
      </c>
      <c r="F157" s="59">
        <f t="shared" si="1"/>
        <v>3000</v>
      </c>
      <c r="G157" s="38"/>
    </row>
    <row r="158" spans="1:7" x14ac:dyDescent="0.25">
      <c r="A158" s="522" t="s">
        <v>506</v>
      </c>
      <c r="B158" s="510" t="s">
        <v>88</v>
      </c>
      <c r="C158" s="503"/>
      <c r="D158" s="526">
        <v>1</v>
      </c>
      <c r="E158" s="526">
        <v>2500</v>
      </c>
      <c r="F158" s="59">
        <f t="shared" si="1"/>
        <v>2500</v>
      </c>
      <c r="G158" s="38"/>
    </row>
    <row r="159" spans="1:7" x14ac:dyDescent="0.25">
      <c r="A159" s="522" t="s">
        <v>507</v>
      </c>
      <c r="B159" s="510" t="s">
        <v>88</v>
      </c>
      <c r="C159" s="503"/>
      <c r="D159" s="526">
        <v>1</v>
      </c>
      <c r="E159" s="526">
        <v>2000</v>
      </c>
      <c r="F159" s="59">
        <f t="shared" si="1"/>
        <v>2000</v>
      </c>
      <c r="G159" s="38"/>
    </row>
    <row r="160" spans="1:7" x14ac:dyDescent="0.25">
      <c r="A160" s="522" t="s">
        <v>508</v>
      </c>
      <c r="B160" s="510" t="s">
        <v>88</v>
      </c>
      <c r="C160" s="503"/>
      <c r="D160" s="526">
        <v>10</v>
      </c>
      <c r="E160" s="526">
        <v>650</v>
      </c>
      <c r="F160" s="59">
        <f t="shared" si="1"/>
        <v>6500</v>
      </c>
      <c r="G160" s="38"/>
    </row>
    <row r="161" spans="1:7" x14ac:dyDescent="0.25">
      <c r="A161" s="522" t="s">
        <v>509</v>
      </c>
      <c r="B161" s="510" t="s">
        <v>88</v>
      </c>
      <c r="C161" s="503"/>
      <c r="D161" s="526">
        <v>6</v>
      </c>
      <c r="E161" s="526">
        <v>800</v>
      </c>
      <c r="F161" s="59">
        <f t="shared" si="1"/>
        <v>4800</v>
      </c>
      <c r="G161" s="38"/>
    </row>
    <row r="162" spans="1:7" x14ac:dyDescent="0.25">
      <c r="A162" s="524" t="s">
        <v>510</v>
      </c>
      <c r="B162" s="510" t="s">
        <v>88</v>
      </c>
      <c r="C162" s="503"/>
      <c r="D162" s="504">
        <v>4</v>
      </c>
      <c r="E162" s="530">
        <v>40.01</v>
      </c>
      <c r="F162" s="59">
        <f t="shared" si="1"/>
        <v>160.04</v>
      </c>
      <c r="G162" s="38"/>
    </row>
    <row r="163" spans="1:7" ht="38.25" x14ac:dyDescent="0.25">
      <c r="A163" s="777" t="s">
        <v>511</v>
      </c>
      <c r="B163" s="510" t="s">
        <v>88</v>
      </c>
      <c r="C163" s="503"/>
      <c r="D163" s="509">
        <v>1</v>
      </c>
      <c r="E163" s="531">
        <v>91555</v>
      </c>
      <c r="F163" s="59">
        <f t="shared" si="1"/>
        <v>91555</v>
      </c>
      <c r="G163" s="38"/>
    </row>
    <row r="164" spans="1:7" x14ac:dyDescent="0.25">
      <c r="A164" s="777" t="s">
        <v>512</v>
      </c>
      <c r="B164" s="510" t="s">
        <v>88</v>
      </c>
      <c r="C164" s="503"/>
      <c r="D164" s="509">
        <v>20</v>
      </c>
      <c r="E164" s="531">
        <v>365</v>
      </c>
      <c r="F164" s="59">
        <f t="shared" si="1"/>
        <v>7300</v>
      </c>
      <c r="G164" s="38"/>
    </row>
    <row r="165" spans="1:7" x14ac:dyDescent="0.25">
      <c r="A165" s="777" t="s">
        <v>513</v>
      </c>
      <c r="B165" s="510" t="s">
        <v>88</v>
      </c>
      <c r="C165" s="503"/>
      <c r="D165" s="509">
        <v>6</v>
      </c>
      <c r="E165" s="531">
        <v>250</v>
      </c>
      <c r="F165" s="59">
        <f t="shared" si="1"/>
        <v>1500</v>
      </c>
      <c r="G165" s="38"/>
    </row>
    <row r="166" spans="1:7" x14ac:dyDescent="0.25">
      <c r="A166" s="777" t="s">
        <v>514</v>
      </c>
      <c r="B166" s="510" t="s">
        <v>88</v>
      </c>
      <c r="C166" s="503"/>
      <c r="D166" s="509">
        <v>1</v>
      </c>
      <c r="E166" s="531">
        <v>2200</v>
      </c>
      <c r="F166" s="59">
        <f t="shared" si="1"/>
        <v>2200</v>
      </c>
      <c r="G166" s="38"/>
    </row>
    <row r="167" spans="1:7" x14ac:dyDescent="0.25">
      <c r="A167" s="777" t="s">
        <v>515</v>
      </c>
      <c r="B167" s="510" t="s">
        <v>88</v>
      </c>
      <c r="C167" s="503"/>
      <c r="D167" s="509">
        <v>4</v>
      </c>
      <c r="E167" s="531">
        <v>900</v>
      </c>
      <c r="F167" s="59">
        <f t="shared" si="1"/>
        <v>3600</v>
      </c>
      <c r="G167" s="38"/>
    </row>
    <row r="168" spans="1:7" x14ac:dyDescent="0.25">
      <c r="A168" s="777" t="s">
        <v>516</v>
      </c>
      <c r="B168" s="510" t="s">
        <v>88</v>
      </c>
      <c r="C168" s="503"/>
      <c r="D168" s="509">
        <v>1</v>
      </c>
      <c r="E168" s="531">
        <v>400</v>
      </c>
      <c r="F168" s="59">
        <f t="shared" si="1"/>
        <v>400</v>
      </c>
      <c r="G168" s="38"/>
    </row>
    <row r="169" spans="1:7" x14ac:dyDescent="0.25">
      <c r="A169" s="777" t="s">
        <v>517</v>
      </c>
      <c r="B169" s="510" t="s">
        <v>88</v>
      </c>
      <c r="C169" s="503"/>
      <c r="D169" s="509">
        <v>2</v>
      </c>
      <c r="E169" s="531">
        <v>500</v>
      </c>
      <c r="F169" s="59">
        <f t="shared" si="1"/>
        <v>1000</v>
      </c>
      <c r="G169" s="38"/>
    </row>
    <row r="170" spans="1:7" x14ac:dyDescent="0.25">
      <c r="A170" s="777" t="s">
        <v>518</v>
      </c>
      <c r="B170" s="510" t="s">
        <v>88</v>
      </c>
      <c r="C170" s="503"/>
      <c r="D170" s="509">
        <v>10</v>
      </c>
      <c r="E170" s="531">
        <v>50</v>
      </c>
      <c r="F170" s="59">
        <f t="shared" si="1"/>
        <v>500</v>
      </c>
      <c r="G170" s="38"/>
    </row>
    <row r="171" spans="1:7" x14ac:dyDescent="0.25">
      <c r="A171" s="777" t="s">
        <v>519</v>
      </c>
      <c r="B171" s="510" t="s">
        <v>88</v>
      </c>
      <c r="C171" s="503"/>
      <c r="D171" s="509">
        <v>10</v>
      </c>
      <c r="E171" s="531">
        <v>150</v>
      </c>
      <c r="F171" s="59">
        <f t="shared" si="1"/>
        <v>1500</v>
      </c>
      <c r="G171" s="38"/>
    </row>
    <row r="172" spans="1:7" x14ac:dyDescent="0.25">
      <c r="A172" s="777" t="s">
        <v>520</v>
      </c>
      <c r="B172" s="510" t="s">
        <v>88</v>
      </c>
      <c r="C172" s="503"/>
      <c r="D172" s="509">
        <v>1</v>
      </c>
      <c r="E172" s="531">
        <v>350</v>
      </c>
      <c r="F172" s="59">
        <f t="shared" si="1"/>
        <v>350</v>
      </c>
      <c r="G172" s="38"/>
    </row>
    <row r="173" spans="1:7" x14ac:dyDescent="0.25">
      <c r="A173" s="777" t="s">
        <v>521</v>
      </c>
      <c r="B173" s="510" t="s">
        <v>88</v>
      </c>
      <c r="C173" s="503"/>
      <c r="D173" s="509">
        <v>2</v>
      </c>
      <c r="E173" s="531">
        <v>200</v>
      </c>
      <c r="F173" s="59">
        <f t="shared" si="1"/>
        <v>400</v>
      </c>
      <c r="G173" s="38"/>
    </row>
    <row r="174" spans="1:7" x14ac:dyDescent="0.25">
      <c r="A174" s="777" t="s">
        <v>522</v>
      </c>
      <c r="B174" s="510" t="s">
        <v>88</v>
      </c>
      <c r="C174" s="503"/>
      <c r="D174" s="509">
        <v>50</v>
      </c>
      <c r="E174" s="531">
        <v>213</v>
      </c>
      <c r="F174" s="59">
        <f t="shared" si="1"/>
        <v>10650</v>
      </c>
      <c r="G174" s="38"/>
    </row>
    <row r="175" spans="1:7" x14ac:dyDescent="0.25">
      <c r="A175" s="777" t="s">
        <v>523</v>
      </c>
      <c r="B175" s="510" t="s">
        <v>88</v>
      </c>
      <c r="C175" s="503"/>
      <c r="D175" s="509">
        <v>4</v>
      </c>
      <c r="E175" s="531">
        <v>150</v>
      </c>
      <c r="F175" s="59">
        <f t="shared" si="1"/>
        <v>600</v>
      </c>
      <c r="G175" s="38"/>
    </row>
    <row r="176" spans="1:7" x14ac:dyDescent="0.25">
      <c r="A176" s="777" t="s">
        <v>524</v>
      </c>
      <c r="B176" s="510" t="s">
        <v>88</v>
      </c>
      <c r="C176" s="503"/>
      <c r="D176" s="509">
        <v>23</v>
      </c>
      <c r="E176" s="531">
        <v>515</v>
      </c>
      <c r="F176" s="59">
        <f t="shared" si="1"/>
        <v>11845</v>
      </c>
      <c r="G176" s="38"/>
    </row>
    <row r="177" spans="1:9" x14ac:dyDescent="0.25">
      <c r="A177" s="777" t="s">
        <v>525</v>
      </c>
      <c r="B177" s="510" t="s">
        <v>88</v>
      </c>
      <c r="C177" s="503"/>
      <c r="D177" s="509">
        <v>8</v>
      </c>
      <c r="E177" s="531">
        <v>200</v>
      </c>
      <c r="F177" s="59">
        <f t="shared" si="1"/>
        <v>1600</v>
      </c>
      <c r="G177" s="38"/>
    </row>
    <row r="178" spans="1:9" x14ac:dyDescent="0.25">
      <c r="A178" s="777" t="s">
        <v>526</v>
      </c>
      <c r="B178" s="510" t="s">
        <v>88</v>
      </c>
      <c r="C178" s="503"/>
      <c r="D178" s="509">
        <v>25</v>
      </c>
      <c r="E178" s="531">
        <v>600</v>
      </c>
      <c r="F178" s="59">
        <f t="shared" si="1"/>
        <v>15000</v>
      </c>
      <c r="G178" s="38"/>
    </row>
    <row r="179" spans="1:9" x14ac:dyDescent="0.25">
      <c r="A179" s="353"/>
      <c r="B179" s="311"/>
      <c r="C179" s="60"/>
      <c r="D179" s="327"/>
      <c r="E179" s="357"/>
      <c r="F179" s="470">
        <f>SUM(F63:F178)</f>
        <v>297000</v>
      </c>
      <c r="G179" s="38"/>
    </row>
    <row r="180" spans="1:9" x14ac:dyDescent="0.25">
      <c r="E180" s="39"/>
    </row>
    <row r="181" spans="1:9" ht="21.75" customHeight="1" x14ac:dyDescent="0.25">
      <c r="A181" s="633" t="str">
        <f>'патриотика0,31'!A123</f>
        <v xml:space="preserve">Затраты на оплату труда работников, непосредственно НЕ связанных с выполнением работы </v>
      </c>
      <c r="B181" s="633"/>
      <c r="C181" s="633"/>
      <c r="D181" s="633"/>
      <c r="E181" s="633"/>
      <c r="F181" s="633"/>
    </row>
    <row r="182" spans="1:9" x14ac:dyDescent="0.25">
      <c r="A182" s="47"/>
      <c r="B182" s="47"/>
      <c r="C182" s="47"/>
      <c r="D182" s="47"/>
      <c r="E182" s="47"/>
      <c r="F182" s="48">
        <f>D49</f>
        <v>0.41</v>
      </c>
    </row>
    <row r="183" spans="1:9" ht="63" customHeight="1" x14ac:dyDescent="0.25">
      <c r="A183" s="592" t="s">
        <v>0</v>
      </c>
      <c r="B183" s="596" t="s">
        <v>1</v>
      </c>
      <c r="C183" s="307"/>
      <c r="D183" s="596" t="s">
        <v>2</v>
      </c>
      <c r="E183" s="590" t="s">
        <v>3</v>
      </c>
      <c r="F183" s="591"/>
      <c r="G183" s="597" t="s">
        <v>35</v>
      </c>
      <c r="H183" s="307" t="s">
        <v>5</v>
      </c>
      <c r="I183" s="596" t="s">
        <v>6</v>
      </c>
    </row>
    <row r="184" spans="1:9" ht="29.25" customHeight="1" x14ac:dyDescent="0.25">
      <c r="A184" s="594"/>
      <c r="B184" s="596"/>
      <c r="C184" s="307"/>
      <c r="D184" s="596"/>
      <c r="E184" s="307" t="s">
        <v>231</v>
      </c>
      <c r="F184" s="307" t="s">
        <v>240</v>
      </c>
      <c r="G184" s="597"/>
      <c r="H184" s="307" t="s">
        <v>53</v>
      </c>
      <c r="I184" s="596"/>
    </row>
    <row r="185" spans="1:9" x14ac:dyDescent="0.25">
      <c r="A185" s="593"/>
      <c r="B185" s="596"/>
      <c r="C185" s="307"/>
      <c r="D185" s="596"/>
      <c r="E185" s="307" t="s">
        <v>4</v>
      </c>
      <c r="F185" s="53"/>
      <c r="G185" s="597"/>
      <c r="H185" s="307" t="s">
        <v>232</v>
      </c>
      <c r="I185" s="596"/>
    </row>
    <row r="186" spans="1:9" x14ac:dyDescent="0.25">
      <c r="A186" s="592">
        <v>1</v>
      </c>
      <c r="B186" s="596">
        <v>2</v>
      </c>
      <c r="C186" s="307"/>
      <c r="D186" s="596">
        <v>3</v>
      </c>
      <c r="E186" s="596" t="s">
        <v>230</v>
      </c>
      <c r="F186" s="596">
        <v>5</v>
      </c>
      <c r="G186" s="597" t="s">
        <v>7</v>
      </c>
      <c r="H186" s="307" t="s">
        <v>54</v>
      </c>
      <c r="I186" s="596" t="s">
        <v>55</v>
      </c>
    </row>
    <row r="187" spans="1:9" x14ac:dyDescent="0.25">
      <c r="A187" s="593"/>
      <c r="B187" s="596"/>
      <c r="C187" s="307"/>
      <c r="D187" s="596"/>
      <c r="E187" s="596"/>
      <c r="F187" s="596"/>
      <c r="G187" s="597"/>
      <c r="H187" s="54">
        <v>1780.6</v>
      </c>
      <c r="I187" s="596"/>
    </row>
    <row r="188" spans="1:9" x14ac:dyDescent="0.25">
      <c r="A188" s="359" t="s">
        <v>193</v>
      </c>
      <c r="B188" s="88">
        <v>73188.34</v>
      </c>
      <c r="C188" s="88"/>
      <c r="D188" s="307">
        <f>1*F182</f>
        <v>0.41</v>
      </c>
      <c r="E188" s="56">
        <f>D188*1780.6</f>
        <v>730.04599999999994</v>
      </c>
      <c r="F188" s="57">
        <v>1</v>
      </c>
      <c r="G188" s="58">
        <f>E188/F188</f>
        <v>730.04599999999994</v>
      </c>
      <c r="H188" s="56">
        <f>B188*1.302/1780.6*12</f>
        <v>642.19623955969905</v>
      </c>
      <c r="I188" s="56">
        <f>G188*H188</f>
        <v>468832.79590560001</v>
      </c>
    </row>
    <row r="189" spans="1:9" x14ac:dyDescent="0.25">
      <c r="A189" s="358" t="s">
        <v>145</v>
      </c>
      <c r="B189" s="37">
        <v>27899</v>
      </c>
      <c r="C189" s="173"/>
      <c r="D189" s="307">
        <f>1*F182</f>
        <v>0.41</v>
      </c>
      <c r="E189" s="56">
        <f t="shared" ref="E189:E191" si="2">D189*1780.6</f>
        <v>730.04599999999994</v>
      </c>
      <c r="F189" s="57">
        <v>1</v>
      </c>
      <c r="G189" s="58">
        <f t="shared" ref="G189:G191" si="3">E189/F189</f>
        <v>730.04599999999994</v>
      </c>
      <c r="H189" s="56">
        <f t="shared" ref="H189:H191" si="4">B189*1.302/1780.6*12</f>
        <v>244.80173873975065</v>
      </c>
      <c r="I189" s="56">
        <f>G189*H189</f>
        <v>178716.53015999999</v>
      </c>
    </row>
    <row r="190" spans="1:9" x14ac:dyDescent="0.25">
      <c r="A190" s="358" t="s">
        <v>91</v>
      </c>
      <c r="B190" s="58">
        <v>27899</v>
      </c>
      <c r="C190" s="58"/>
      <c r="D190" s="307">
        <f>0.5*F182</f>
        <v>0.20499999999999999</v>
      </c>
      <c r="E190" s="56">
        <f t="shared" si="2"/>
        <v>365.02299999999997</v>
      </c>
      <c r="F190" s="57">
        <v>1</v>
      </c>
      <c r="G190" s="58">
        <f t="shared" si="3"/>
        <v>365.02299999999997</v>
      </c>
      <c r="H190" s="56">
        <f t="shared" si="4"/>
        <v>244.80173873975065</v>
      </c>
      <c r="I190" s="56">
        <f>G190*H190</f>
        <v>89358.265079999997</v>
      </c>
    </row>
    <row r="191" spans="1:9" x14ac:dyDescent="0.25">
      <c r="A191" s="360" t="s">
        <v>146</v>
      </c>
      <c r="B191" s="37">
        <v>27899</v>
      </c>
      <c r="C191" s="309"/>
      <c r="D191" s="307">
        <f>1*F182</f>
        <v>0.41</v>
      </c>
      <c r="E191" s="56">
        <f t="shared" si="2"/>
        <v>730.04599999999994</v>
      </c>
      <c r="F191" s="57">
        <v>1</v>
      </c>
      <c r="G191" s="58">
        <f t="shared" si="3"/>
        <v>730.04599999999994</v>
      </c>
      <c r="H191" s="56">
        <f t="shared" si="4"/>
        <v>244.80173873975065</v>
      </c>
      <c r="I191" s="56">
        <f>G191*H191</f>
        <v>178716.53015999999</v>
      </c>
    </row>
    <row r="192" spans="1:9" ht="15" customHeight="1" x14ac:dyDescent="0.25">
      <c r="A192" s="620" t="s">
        <v>28</v>
      </c>
      <c r="B192" s="621"/>
      <c r="C192" s="621"/>
      <c r="D192" s="621"/>
      <c r="E192" s="621"/>
      <c r="F192" s="622"/>
      <c r="G192" s="303"/>
      <c r="H192" s="303"/>
      <c r="I192" s="361">
        <f>SUM(I188:I191)</f>
        <v>915624.12130560004</v>
      </c>
    </row>
    <row r="193" spans="1:9" x14ac:dyDescent="0.25">
      <c r="A193" s="154"/>
      <c r="B193" s="154"/>
      <c r="C193" s="154"/>
      <c r="D193" s="154"/>
      <c r="E193" s="154"/>
      <c r="F193" s="154"/>
      <c r="G193" s="177"/>
    </row>
    <row r="194" spans="1:9" ht="14.45" customHeight="1" x14ac:dyDescent="0.25">
      <c r="A194" s="577" t="s">
        <v>170</v>
      </c>
      <c r="B194" s="577"/>
      <c r="C194" s="577"/>
      <c r="D194" s="577"/>
      <c r="E194" s="577"/>
      <c r="F194" s="577"/>
      <c r="G194" s="578"/>
      <c r="H194" s="578"/>
      <c r="I194" s="153"/>
    </row>
    <row r="195" spans="1:9" ht="15" customHeight="1" x14ac:dyDescent="0.25">
      <c r="A195" s="579" t="s">
        <v>62</v>
      </c>
      <c r="B195" s="582" t="s">
        <v>159</v>
      </c>
      <c r="C195" s="582"/>
      <c r="D195" s="583" t="s">
        <v>163</v>
      </c>
      <c r="E195" s="579" t="s">
        <v>169</v>
      </c>
      <c r="F195" s="586" t="s">
        <v>6</v>
      </c>
      <c r="G195" s="213"/>
      <c r="H195" s="213"/>
    </row>
    <row r="196" spans="1:9" ht="15" customHeight="1" x14ac:dyDescent="0.25">
      <c r="A196" s="580"/>
      <c r="B196" s="582"/>
      <c r="C196" s="582"/>
      <c r="D196" s="584"/>
      <c r="E196" s="580"/>
      <c r="F196" s="586"/>
      <c r="G196" s="176"/>
      <c r="H196" s="176"/>
    </row>
    <row r="197" spans="1:9" x14ac:dyDescent="0.25">
      <c r="A197" s="581"/>
      <c r="B197" s="582"/>
      <c r="C197" s="582"/>
      <c r="D197" s="585"/>
      <c r="E197" s="581"/>
      <c r="F197" s="586"/>
      <c r="G197" s="38"/>
    </row>
    <row r="198" spans="1:9" x14ac:dyDescent="0.25">
      <c r="A198" s="508">
        <v>1</v>
      </c>
      <c r="B198" s="587">
        <v>2</v>
      </c>
      <c r="C198" s="588"/>
      <c r="D198" s="508">
        <v>5</v>
      </c>
      <c r="E198" s="178">
        <v>6</v>
      </c>
      <c r="F198" s="178">
        <v>7</v>
      </c>
      <c r="G198" s="38"/>
    </row>
    <row r="199" spans="1:9" x14ac:dyDescent="0.25">
      <c r="A199" s="359" t="s">
        <v>193</v>
      </c>
      <c r="B199" s="505">
        <v>0.41</v>
      </c>
      <c r="C199" s="506">
        <v>1</v>
      </c>
      <c r="D199" s="152">
        <v>585.5</v>
      </c>
      <c r="E199" s="179">
        <f>D199*30.2%</f>
        <v>176.821</v>
      </c>
      <c r="F199" s="179">
        <f>D199+E199</f>
        <v>762.32100000000003</v>
      </c>
      <c r="G199" s="38"/>
    </row>
    <row r="200" spans="1:9" x14ac:dyDescent="0.25">
      <c r="A200" s="507"/>
      <c r="B200" s="589">
        <f>B199</f>
        <v>0.41</v>
      </c>
      <c r="C200" s="589"/>
      <c r="D200" s="129">
        <f>SUM(D199:D199)</f>
        <v>585.5</v>
      </c>
      <c r="E200" s="129">
        <f>SUM(E199:E199)</f>
        <v>176.821</v>
      </c>
      <c r="F200" s="129"/>
      <c r="G200" s="38"/>
    </row>
    <row r="201" spans="1:9" x14ac:dyDescent="0.25">
      <c r="A201" s="154"/>
      <c r="B201" s="154"/>
      <c r="C201" s="154"/>
      <c r="D201" s="154"/>
      <c r="E201" s="154"/>
      <c r="F201" s="154"/>
      <c r="G201" s="177"/>
    </row>
    <row r="202" spans="1:9" x14ac:dyDescent="0.25">
      <c r="A202" s="154"/>
      <c r="B202" s="154"/>
      <c r="C202" s="154"/>
      <c r="D202" s="154"/>
      <c r="E202" s="154"/>
      <c r="F202" s="154"/>
      <c r="G202" s="177"/>
    </row>
    <row r="203" spans="1:9" s="45" customFormat="1" ht="14.45" customHeight="1" x14ac:dyDescent="0.25">
      <c r="A203" s="578" t="s">
        <v>249</v>
      </c>
      <c r="B203" s="578"/>
      <c r="C203" s="578"/>
      <c r="D203" s="578"/>
      <c r="E203" s="578"/>
      <c r="F203" s="578"/>
      <c r="G203" s="578"/>
      <c r="H203" s="578"/>
    </row>
    <row r="204" spans="1:9" s="45" customFormat="1" ht="14.45" customHeight="1" x14ac:dyDescent="0.25">
      <c r="A204" s="579" t="s">
        <v>62</v>
      </c>
      <c r="B204" s="599" t="s">
        <v>159</v>
      </c>
      <c r="C204" s="600"/>
      <c r="D204" s="605"/>
      <c r="E204" s="606"/>
      <c r="F204" s="607"/>
      <c r="G204" s="213"/>
      <c r="H204" s="213"/>
    </row>
    <row r="205" spans="1:9" s="45" customFormat="1" ht="14.45" customHeight="1" x14ac:dyDescent="0.25">
      <c r="A205" s="580"/>
      <c r="B205" s="601"/>
      <c r="C205" s="602"/>
      <c r="D205" s="584" t="s">
        <v>163</v>
      </c>
      <c r="E205" s="580" t="s">
        <v>169</v>
      </c>
      <c r="F205" s="580" t="s">
        <v>6</v>
      </c>
    </row>
    <row r="206" spans="1:9" s="45" customFormat="1" x14ac:dyDescent="0.25">
      <c r="A206" s="581"/>
      <c r="B206" s="603"/>
      <c r="C206" s="604"/>
      <c r="D206" s="585"/>
      <c r="E206" s="581"/>
      <c r="F206" s="581"/>
    </row>
    <row r="207" spans="1:9" s="45" customFormat="1" x14ac:dyDescent="0.25">
      <c r="A207" s="297">
        <v>1</v>
      </c>
      <c r="B207" s="587">
        <v>2</v>
      </c>
      <c r="C207" s="588"/>
      <c r="D207" s="297">
        <v>5</v>
      </c>
      <c r="E207" s="297">
        <v>6</v>
      </c>
      <c r="F207" s="297">
        <v>7</v>
      </c>
    </row>
    <row r="208" spans="1:9" s="45" customFormat="1" x14ac:dyDescent="0.25">
      <c r="A208" s="295" t="s">
        <v>166</v>
      </c>
      <c r="B208" s="297">
        <f>D189</f>
        <v>0.41</v>
      </c>
      <c r="C208" s="296"/>
      <c r="D208" s="152">
        <v>6675.88</v>
      </c>
      <c r="E208" s="185">
        <f t="shared" ref="E208:E210" si="5">D208*30.2%</f>
        <v>2016.1157599999999</v>
      </c>
      <c r="F208" s="185">
        <f>D208+E208</f>
        <v>8691.9957599999998</v>
      </c>
    </row>
    <row r="209" spans="1:7" s="45" customFormat="1" x14ac:dyDescent="0.25">
      <c r="A209" s="295" t="s">
        <v>167</v>
      </c>
      <c r="B209" s="297">
        <f>D190</f>
        <v>0.20499999999999999</v>
      </c>
      <c r="C209" s="296"/>
      <c r="D209" s="152">
        <v>3337.94</v>
      </c>
      <c r="E209" s="185">
        <f t="shared" si="5"/>
        <v>1008.05788</v>
      </c>
      <c r="F209" s="185">
        <f t="shared" ref="F209:F210" si="6">D209+E209</f>
        <v>4345.9978799999999</v>
      </c>
    </row>
    <row r="210" spans="1:7" s="45" customFormat="1" x14ac:dyDescent="0.25">
      <c r="A210" s="295" t="s">
        <v>146</v>
      </c>
      <c r="B210" s="297">
        <f>D191</f>
        <v>0.41</v>
      </c>
      <c r="C210" s="296"/>
      <c r="D210" s="152">
        <v>6675.89</v>
      </c>
      <c r="E210" s="185">
        <f t="shared" si="5"/>
        <v>2016.11878</v>
      </c>
      <c r="F210" s="185">
        <f t="shared" si="6"/>
        <v>8692.0087800000001</v>
      </c>
    </row>
    <row r="211" spans="1:7" s="45" customFormat="1" x14ac:dyDescent="0.25">
      <c r="A211" s="155"/>
      <c r="B211" s="293"/>
      <c r="C211" s="156"/>
      <c r="D211" s="129">
        <f>SUM(D208:D210)</f>
        <v>16689.71</v>
      </c>
      <c r="E211" s="129">
        <f>SUM(E208:E210)</f>
        <v>5040.2924199999998</v>
      </c>
      <c r="F211" s="269">
        <f>SUM(F208:F210)</f>
        <v>21730.002420000001</v>
      </c>
    </row>
    <row r="212" spans="1:7" x14ac:dyDescent="0.25">
      <c r="A212" s="154"/>
      <c r="B212" s="154"/>
      <c r="C212" s="154"/>
      <c r="D212" s="154"/>
      <c r="E212" s="154"/>
      <c r="F212" s="154"/>
      <c r="G212" s="177"/>
    </row>
    <row r="213" spans="1:7" x14ac:dyDescent="0.25">
      <c r="A213" s="638" t="s">
        <v>114</v>
      </c>
      <c r="B213" s="638"/>
      <c r="C213" s="638"/>
      <c r="D213" s="638"/>
      <c r="E213" s="638"/>
      <c r="F213" s="638"/>
    </row>
    <row r="214" spans="1:7" ht="38.25" x14ac:dyDescent="0.25">
      <c r="A214" s="295" t="s">
        <v>115</v>
      </c>
      <c r="B214" s="297" t="s">
        <v>116</v>
      </c>
      <c r="C214" s="318"/>
      <c r="D214" s="297" t="s">
        <v>120</v>
      </c>
      <c r="E214" s="297" t="s">
        <v>117</v>
      </c>
      <c r="F214" s="297" t="s">
        <v>118</v>
      </c>
      <c r="G214" s="310" t="s">
        <v>6</v>
      </c>
    </row>
    <row r="215" spans="1:7" x14ac:dyDescent="0.25">
      <c r="A215" s="295">
        <v>1</v>
      </c>
      <c r="B215" s="297">
        <v>2</v>
      </c>
      <c r="C215" s="318"/>
      <c r="D215" s="297">
        <v>3</v>
      </c>
      <c r="E215" s="297">
        <v>4</v>
      </c>
      <c r="F215" s="297">
        <v>5</v>
      </c>
      <c r="G215" s="270" t="s">
        <v>242</v>
      </c>
    </row>
    <row r="216" spans="1:7" x14ac:dyDescent="0.25">
      <c r="A216" s="297" t="s">
        <v>119</v>
      </c>
      <c r="B216" s="297">
        <v>3</v>
      </c>
      <c r="C216" s="297"/>
      <c r="D216" s="297">
        <v>12</v>
      </c>
      <c r="E216" s="297">
        <v>75</v>
      </c>
      <c r="F216" s="113">
        <f>B216*D216*E216</f>
        <v>2700</v>
      </c>
      <c r="G216" s="90">
        <f>F216*F182</f>
        <v>1107</v>
      </c>
    </row>
    <row r="217" spans="1:7" ht="14.45" customHeight="1" x14ac:dyDescent="0.25">
      <c r="A217" s="128"/>
      <c r="B217" s="128"/>
      <c r="C217" s="128"/>
      <c r="D217" s="128"/>
      <c r="E217" s="293" t="s">
        <v>92</v>
      </c>
      <c r="F217" s="129"/>
      <c r="G217" s="473">
        <f>G216</f>
        <v>1107</v>
      </c>
    </row>
    <row r="218" spans="1:7" x14ac:dyDescent="0.25">
      <c r="A218" s="50"/>
      <c r="B218" s="49"/>
      <c r="C218" s="49"/>
      <c r="D218" s="49"/>
      <c r="E218" s="49"/>
      <c r="F218" s="49"/>
    </row>
    <row r="219" spans="1:7" ht="15.75" x14ac:dyDescent="0.25">
      <c r="A219" s="595" t="s">
        <v>12</v>
      </c>
      <c r="B219" s="595"/>
      <c r="C219" s="595"/>
      <c r="D219" s="595"/>
      <c r="E219" s="595"/>
      <c r="F219" s="595"/>
    </row>
    <row r="220" spans="1:7" x14ac:dyDescent="0.25">
      <c r="A220" s="639"/>
      <c r="B220" s="639"/>
      <c r="C220" s="639"/>
      <c r="D220" s="639"/>
      <c r="E220" s="639"/>
      <c r="F220" s="49"/>
    </row>
    <row r="221" spans="1:7" x14ac:dyDescent="0.25">
      <c r="A221" s="49"/>
      <c r="B221" s="49"/>
      <c r="C221" s="49"/>
      <c r="D221" s="49"/>
      <c r="E221" s="49"/>
      <c r="F221" s="51">
        <f>F182</f>
        <v>0.41</v>
      </c>
    </row>
    <row r="222" spans="1:7" x14ac:dyDescent="0.25">
      <c r="A222" s="598" t="s">
        <v>13</v>
      </c>
      <c r="B222" s="598" t="s">
        <v>11</v>
      </c>
      <c r="C222" s="313"/>
      <c r="D222" s="598" t="s">
        <v>14</v>
      </c>
      <c r="E222" s="598" t="s">
        <v>15</v>
      </c>
      <c r="F222" s="598" t="s">
        <v>6</v>
      </c>
    </row>
    <row r="223" spans="1:7" x14ac:dyDescent="0.25">
      <c r="A223" s="598"/>
      <c r="B223" s="598"/>
      <c r="C223" s="313"/>
      <c r="D223" s="598"/>
      <c r="E223" s="598"/>
      <c r="F223" s="598"/>
    </row>
    <row r="224" spans="1:7" x14ac:dyDescent="0.25">
      <c r="A224" s="313">
        <v>1</v>
      </c>
      <c r="B224" s="313">
        <v>2</v>
      </c>
      <c r="C224" s="313"/>
      <c r="D224" s="313">
        <v>3</v>
      </c>
      <c r="E224" s="313">
        <v>4</v>
      </c>
      <c r="F224" s="313" t="s">
        <v>93</v>
      </c>
    </row>
    <row r="225" spans="1:7" ht="15.75" x14ac:dyDescent="0.25">
      <c r="A225" s="295" t="str">
        <f>'патриотика0,31'!A169</f>
        <v>Теплоэнергия</v>
      </c>
      <c r="B225" s="333" t="s">
        <v>18</v>
      </c>
      <c r="C225" s="297"/>
      <c r="D225" s="297">
        <f>F221*55</f>
        <v>22.549999999999997</v>
      </c>
      <c r="E225" s="113">
        <f>'патриотика0,31'!E169</f>
        <v>3245.16</v>
      </c>
      <c r="F225" s="58">
        <f>D225*E225+19.81</f>
        <v>73198.167999999991</v>
      </c>
    </row>
    <row r="226" spans="1:7" ht="18.75" x14ac:dyDescent="0.25">
      <c r="A226" s="295" t="str">
        <f>'патриотика0,31'!A170</f>
        <v xml:space="preserve">Водоснабжение </v>
      </c>
      <c r="B226" s="333" t="s">
        <v>199</v>
      </c>
      <c r="C226" s="297"/>
      <c r="D226" s="297">
        <f>F221*106.3</f>
        <v>43.582999999999998</v>
      </c>
      <c r="E226" s="113">
        <f>'патриотика0,31'!E170</f>
        <v>46.7</v>
      </c>
      <c r="F226" s="58">
        <f t="shared" ref="F226:F229" si="7">D226*E226</f>
        <v>2035.3261</v>
      </c>
    </row>
    <row r="227" spans="1:7" ht="18.75" x14ac:dyDescent="0.25">
      <c r="A227" s="295" t="str">
        <f>'патриотика0,31'!A171</f>
        <v>Водоотведение (септик)</v>
      </c>
      <c r="B227" s="333" t="s">
        <v>56</v>
      </c>
      <c r="C227" s="297"/>
      <c r="D227" s="297">
        <f>F221*6</f>
        <v>2.46</v>
      </c>
      <c r="E227" s="113">
        <f>'патриотика0,31'!E171</f>
        <v>9000</v>
      </c>
      <c r="F227" s="58">
        <f t="shared" si="7"/>
        <v>22140</v>
      </c>
    </row>
    <row r="228" spans="1:7" ht="15.75" x14ac:dyDescent="0.25">
      <c r="A228" s="295" t="str">
        <f>'патриотика0,31'!A172</f>
        <v>Электроэнергия</v>
      </c>
      <c r="B228" s="333" t="s">
        <v>87</v>
      </c>
      <c r="C228" s="297"/>
      <c r="D228" s="297">
        <f>F221*6</f>
        <v>2.46</v>
      </c>
      <c r="E228" s="113">
        <f>'патриотика0,31'!E172</f>
        <v>7728</v>
      </c>
      <c r="F228" s="58">
        <f t="shared" si="7"/>
        <v>19010.88</v>
      </c>
    </row>
    <row r="229" spans="1:7" x14ac:dyDescent="0.25">
      <c r="A229" s="295" t="str">
        <f>'патриотика0,31'!A173</f>
        <v>ТКО</v>
      </c>
      <c r="B229" s="313" t="s">
        <v>22</v>
      </c>
      <c r="C229" s="297"/>
      <c r="D229" s="297">
        <f>F221*3.636</f>
        <v>1.4907599999999999</v>
      </c>
      <c r="E229" s="113">
        <f>'патриотика0,31'!E173</f>
        <v>2170.58</v>
      </c>
      <c r="F229" s="58">
        <f t="shared" si="7"/>
        <v>3235.8138407999995</v>
      </c>
    </row>
    <row r="230" spans="1:7" ht="15.75" x14ac:dyDescent="0.25">
      <c r="A230" s="295" t="str">
        <f>'патриотика0,31'!A174</f>
        <v>Электроэнергия (резерв)</v>
      </c>
      <c r="B230" s="333" t="s">
        <v>87</v>
      </c>
      <c r="C230" s="297"/>
      <c r="D230" s="297">
        <f>3.348*D234</f>
        <v>1.3726799999999999</v>
      </c>
      <c r="E230" s="113">
        <f>'патриотика0,31'!E174</f>
        <v>7728</v>
      </c>
      <c r="F230" s="58">
        <f>D230*E230+0.1</f>
        <v>10608.171039999999</v>
      </c>
    </row>
    <row r="231" spans="1:7" x14ac:dyDescent="0.25">
      <c r="A231" s="642"/>
      <c r="B231" s="643"/>
      <c r="C231" s="643"/>
      <c r="D231" s="643"/>
      <c r="E231" s="644"/>
      <c r="F231" s="475">
        <f>SUM(F225:F230)</f>
        <v>130228.3589808</v>
      </c>
    </row>
    <row r="232" spans="1:7" ht="15" hidden="1" customHeight="1" x14ac:dyDescent="0.25">
      <c r="A232" s="645" t="s">
        <v>45</v>
      </c>
      <c r="B232" s="645"/>
      <c r="C232" s="645"/>
      <c r="D232" s="645"/>
      <c r="E232" s="645"/>
      <c r="F232" s="645"/>
    </row>
    <row r="233" spans="1:7" hidden="1" x14ac:dyDescent="0.25">
      <c r="A233" s="305" t="s">
        <v>85</v>
      </c>
      <c r="B233" s="44" t="s">
        <v>197</v>
      </c>
      <c r="C233" s="44"/>
      <c r="D233" s="44"/>
      <c r="E233" s="45"/>
      <c r="F233" s="45"/>
    </row>
    <row r="234" spans="1:7" hidden="1" x14ac:dyDescent="0.25">
      <c r="D234" s="46">
        <f>F221</f>
        <v>0.41</v>
      </c>
    </row>
    <row r="235" spans="1:7" hidden="1" x14ac:dyDescent="0.25">
      <c r="A235" s="590" t="s">
        <v>111</v>
      </c>
      <c r="B235" s="591"/>
      <c r="C235" s="307"/>
      <c r="D235" s="307" t="s">
        <v>11</v>
      </c>
      <c r="E235" s="307" t="s">
        <v>49</v>
      </c>
      <c r="F235" s="307" t="s">
        <v>15</v>
      </c>
      <c r="G235" s="300" t="s">
        <v>6</v>
      </c>
    </row>
    <row r="236" spans="1:7" hidden="1" x14ac:dyDescent="0.25">
      <c r="A236" s="590">
        <v>1</v>
      </c>
      <c r="B236" s="591"/>
      <c r="C236" s="302"/>
      <c r="D236" s="307">
        <v>2</v>
      </c>
      <c r="E236" s="307">
        <v>3</v>
      </c>
      <c r="F236" s="307">
        <v>4</v>
      </c>
      <c r="G236" s="64" t="s">
        <v>70</v>
      </c>
    </row>
    <row r="237" spans="1:7" hidden="1" x14ac:dyDescent="0.25">
      <c r="A237" s="640" t="str">
        <f>A53</f>
        <v>Суточные</v>
      </c>
      <c r="B237" s="641"/>
      <c r="C237" s="312"/>
      <c r="D237" s="307" t="str">
        <f>D53</f>
        <v>сутки</v>
      </c>
      <c r="E237" s="226">
        <f>D234</f>
        <v>0.41</v>
      </c>
      <c r="F237" s="310">
        <f>F53</f>
        <v>450</v>
      </c>
      <c r="G237" s="64">
        <f>E237*F237</f>
        <v>184.5</v>
      </c>
    </row>
    <row r="238" spans="1:7" hidden="1" x14ac:dyDescent="0.25">
      <c r="A238" s="640" t="str">
        <f>A54</f>
        <v>Проезд</v>
      </c>
      <c r="B238" s="641"/>
      <c r="C238" s="312"/>
      <c r="D238" s="307" t="str">
        <f>D54</f>
        <v xml:space="preserve">Ед. </v>
      </c>
      <c r="E238" s="226">
        <v>0.33500000000000002</v>
      </c>
      <c r="F238" s="310">
        <f>F54</f>
        <v>6000</v>
      </c>
      <c r="G238" s="64">
        <f>E238*F238</f>
        <v>2010.0000000000002</v>
      </c>
    </row>
    <row r="239" spans="1:7" hidden="1" x14ac:dyDescent="0.25">
      <c r="A239" s="640" t="str">
        <f>A55</f>
        <v xml:space="preserve">Проживание </v>
      </c>
      <c r="B239" s="641"/>
      <c r="C239" s="312"/>
      <c r="D239" s="307" t="str">
        <f>D55</f>
        <v>сутки</v>
      </c>
      <c r="E239" s="226">
        <v>0.33500000000000002</v>
      </c>
      <c r="F239" s="310">
        <f>F55</f>
        <v>1610.52</v>
      </c>
      <c r="G239" s="64">
        <f>E239*F239-0.25</f>
        <v>539.27420000000006</v>
      </c>
    </row>
    <row r="240" spans="1:7" hidden="1" x14ac:dyDescent="0.25">
      <c r="A240" s="628" t="s">
        <v>110</v>
      </c>
      <c r="B240" s="629"/>
      <c r="C240" s="306"/>
      <c r="D240" s="60"/>
      <c r="E240" s="65"/>
      <c r="F240" s="65"/>
      <c r="G240" s="264">
        <v>0</v>
      </c>
    </row>
    <row r="241" spans="1:7" x14ac:dyDescent="0.25">
      <c r="A241" s="637" t="s">
        <v>36</v>
      </c>
      <c r="B241" s="637"/>
      <c r="C241" s="637"/>
      <c r="D241" s="637"/>
      <c r="E241" s="637"/>
      <c r="F241" s="637"/>
      <c r="G241" s="175"/>
    </row>
    <row r="242" spans="1:7" x14ac:dyDescent="0.25">
      <c r="D242" s="52">
        <f>D234</f>
        <v>0.41</v>
      </c>
    </row>
    <row r="243" spans="1:7" x14ac:dyDescent="0.25">
      <c r="A243" s="596" t="s">
        <v>24</v>
      </c>
      <c r="B243" s="596" t="s">
        <v>11</v>
      </c>
      <c r="C243" s="307"/>
      <c r="D243" s="596" t="s">
        <v>49</v>
      </c>
      <c r="E243" s="596" t="s">
        <v>15</v>
      </c>
      <c r="F243" s="634" t="s">
        <v>181</v>
      </c>
      <c r="G243" s="635" t="s">
        <v>6</v>
      </c>
    </row>
    <row r="244" spans="1:7" ht="3.6" customHeight="1" x14ac:dyDescent="0.25">
      <c r="A244" s="596"/>
      <c r="B244" s="596"/>
      <c r="C244" s="307"/>
      <c r="D244" s="596"/>
      <c r="E244" s="596"/>
      <c r="F244" s="634"/>
      <c r="G244" s="635"/>
    </row>
    <row r="245" spans="1:7" x14ac:dyDescent="0.25">
      <c r="A245" s="307">
        <v>1</v>
      </c>
      <c r="B245" s="307">
        <v>2</v>
      </c>
      <c r="C245" s="307"/>
      <c r="D245" s="307">
        <v>3</v>
      </c>
      <c r="E245" s="307">
        <v>4</v>
      </c>
      <c r="F245" s="307">
        <v>5</v>
      </c>
      <c r="G245" s="64" t="s">
        <v>71</v>
      </c>
    </row>
    <row r="246" spans="1:7" ht="15.75" x14ac:dyDescent="0.25">
      <c r="A246" s="394" t="s">
        <v>253</v>
      </c>
      <c r="B246" s="297" t="s">
        <v>198</v>
      </c>
      <c r="C246" s="297"/>
      <c r="D246" s="376">
        <f>110.71*D242</f>
        <v>45.391099999999994</v>
      </c>
      <c r="E246" s="369">
        <v>6.6</v>
      </c>
      <c r="F246" s="307">
        <v>12</v>
      </c>
      <c r="G246" s="64">
        <f t="shared" ref="G246:G249" si="8">D246*E246*F246</f>
        <v>3594.9751199999992</v>
      </c>
    </row>
    <row r="247" spans="1:7" ht="15.75" x14ac:dyDescent="0.25">
      <c r="A247" s="394" t="s">
        <v>254</v>
      </c>
      <c r="B247" s="297" t="s">
        <v>198</v>
      </c>
      <c r="C247" s="297"/>
      <c r="D247" s="373">
        <f>10.02*D242</f>
        <v>4.1081999999999992</v>
      </c>
      <c r="E247" s="369">
        <v>15</v>
      </c>
      <c r="F247" s="307">
        <v>12</v>
      </c>
      <c r="G247" s="64">
        <f t="shared" si="8"/>
        <v>739.47599999999989</v>
      </c>
    </row>
    <row r="248" spans="1:7" ht="15.75" x14ac:dyDescent="0.25">
      <c r="A248" s="394" t="s">
        <v>180</v>
      </c>
      <c r="B248" s="297" t="s">
        <v>198</v>
      </c>
      <c r="C248" s="297"/>
      <c r="D248" s="374">
        <f>1*D242</f>
        <v>0.41</v>
      </c>
      <c r="E248" s="375">
        <v>2183</v>
      </c>
      <c r="F248" s="307">
        <v>12</v>
      </c>
      <c r="G248" s="64">
        <f t="shared" si="8"/>
        <v>10740.36</v>
      </c>
    </row>
    <row r="249" spans="1:7" ht="15.75" x14ac:dyDescent="0.25">
      <c r="A249" s="394" t="s">
        <v>255</v>
      </c>
      <c r="B249" s="297" t="s">
        <v>198</v>
      </c>
      <c r="C249" s="297"/>
      <c r="D249" s="374">
        <f>1*D242</f>
        <v>0.41</v>
      </c>
      <c r="E249" s="375">
        <v>8166.67</v>
      </c>
      <c r="F249" s="307">
        <v>12</v>
      </c>
      <c r="G249" s="64">
        <f t="shared" si="8"/>
        <v>40180.0164</v>
      </c>
    </row>
    <row r="250" spans="1:7" ht="15.75" x14ac:dyDescent="0.25">
      <c r="A250" s="394" t="s">
        <v>256</v>
      </c>
      <c r="B250" s="297" t="s">
        <v>198</v>
      </c>
      <c r="C250" s="297"/>
      <c r="D250" s="374">
        <f>170*D242</f>
        <v>69.7</v>
      </c>
      <c r="E250" s="375">
        <v>30.77</v>
      </c>
      <c r="F250" s="307">
        <v>1</v>
      </c>
      <c r="G250" s="64">
        <f>D250*E250*F250+0.5</f>
        <v>2145.1689999999999</v>
      </c>
    </row>
    <row r="251" spans="1:7" x14ac:dyDescent="0.25">
      <c r="A251" s="636" t="s">
        <v>26</v>
      </c>
      <c r="B251" s="636"/>
      <c r="C251" s="636"/>
      <c r="D251" s="636"/>
      <c r="E251" s="636"/>
      <c r="F251" s="636"/>
      <c r="G251" s="268">
        <f>SUM(G246:G250)</f>
        <v>57399.996520000001</v>
      </c>
    </row>
    <row r="252" spans="1:7" x14ac:dyDescent="0.25">
      <c r="A252" s="637" t="s">
        <v>57</v>
      </c>
      <c r="B252" s="637"/>
      <c r="C252" s="637"/>
      <c r="D252" s="637"/>
      <c r="E252" s="637"/>
      <c r="F252" s="637"/>
    </row>
    <row r="253" spans="1:7" x14ac:dyDescent="0.25">
      <c r="D253" s="52">
        <f>D242</f>
        <v>0.41</v>
      </c>
    </row>
    <row r="254" spans="1:7" x14ac:dyDescent="0.25">
      <c r="A254" s="596" t="s">
        <v>200</v>
      </c>
      <c r="B254" s="596" t="s">
        <v>11</v>
      </c>
      <c r="C254" s="307"/>
      <c r="D254" s="596" t="s">
        <v>49</v>
      </c>
      <c r="E254" s="596" t="s">
        <v>15</v>
      </c>
      <c r="F254" s="596" t="s">
        <v>25</v>
      </c>
      <c r="G254" s="618" t="s">
        <v>6</v>
      </c>
    </row>
    <row r="255" spans="1:7" hidden="1" x14ac:dyDescent="0.25">
      <c r="A255" s="596"/>
      <c r="B255" s="596"/>
      <c r="C255" s="307"/>
      <c r="D255" s="596"/>
      <c r="E255" s="596"/>
      <c r="F255" s="596"/>
      <c r="G255" s="619"/>
    </row>
    <row r="256" spans="1:7" x14ac:dyDescent="0.25">
      <c r="A256" s="307">
        <v>1</v>
      </c>
      <c r="B256" s="307">
        <v>2</v>
      </c>
      <c r="C256" s="307"/>
      <c r="D256" s="307">
        <v>3</v>
      </c>
      <c r="E256" s="307">
        <v>4</v>
      </c>
      <c r="F256" s="307">
        <v>5</v>
      </c>
      <c r="G256" s="59" t="s">
        <v>72</v>
      </c>
    </row>
    <row r="257" spans="1:7" hidden="1" x14ac:dyDescent="0.25">
      <c r="A257" s="127" t="s">
        <v>211</v>
      </c>
      <c r="B257" s="307" t="s">
        <v>126</v>
      </c>
      <c r="C257" s="307"/>
      <c r="D257" s="307">
        <v>0</v>
      </c>
      <c r="E257" s="307">
        <v>0</v>
      </c>
      <c r="F257" s="307">
        <v>1</v>
      </c>
      <c r="G257" s="59">
        <f>D257*E257</f>
        <v>0</v>
      </c>
    </row>
    <row r="258" spans="1:7" x14ac:dyDescent="0.25">
      <c r="A258" s="55" t="s">
        <v>182</v>
      </c>
      <c r="B258" s="307" t="s">
        <v>22</v>
      </c>
      <c r="C258" s="307"/>
      <c r="D258" s="307">
        <f>1*D253</f>
        <v>0.41</v>
      </c>
      <c r="E258" s="310">
        <v>19000</v>
      </c>
      <c r="F258" s="307">
        <v>1</v>
      </c>
      <c r="G258" s="59">
        <f>D258*E258*F258</f>
        <v>7789.9999999999991</v>
      </c>
    </row>
    <row r="259" spans="1:7" x14ac:dyDescent="0.25">
      <c r="A259" s="653" t="s">
        <v>58</v>
      </c>
      <c r="B259" s="654"/>
      <c r="C259" s="654"/>
      <c r="D259" s="654"/>
      <c r="E259" s="654"/>
      <c r="F259" s="655"/>
      <c r="G259" s="271">
        <f>SUM(G257:G258)</f>
        <v>7789.9999999999991</v>
      </c>
    </row>
    <row r="260" spans="1:7" x14ac:dyDescent="0.25">
      <c r="A260" s="637" t="s">
        <v>19</v>
      </c>
      <c r="B260" s="637"/>
      <c r="C260" s="637"/>
      <c r="D260" s="637"/>
      <c r="E260" s="637"/>
      <c r="F260" s="637"/>
    </row>
    <row r="261" spans="1:7" x14ac:dyDescent="0.25">
      <c r="A261" s="656" t="s">
        <v>20</v>
      </c>
      <c r="B261" s="656"/>
      <c r="C261" s="656"/>
      <c r="D261" s="656"/>
      <c r="E261" s="656"/>
      <c r="F261" s="656"/>
    </row>
    <row r="262" spans="1:7" x14ac:dyDescent="0.25">
      <c r="D262" s="52">
        <f>D253</f>
        <v>0.41</v>
      </c>
    </row>
    <row r="263" spans="1:7" x14ac:dyDescent="0.25">
      <c r="A263" s="596" t="s">
        <v>21</v>
      </c>
      <c r="B263" s="596" t="s">
        <v>11</v>
      </c>
      <c r="C263" s="307"/>
      <c r="D263" s="596" t="s">
        <v>14</v>
      </c>
      <c r="E263" s="596" t="s">
        <v>15</v>
      </c>
      <c r="F263" s="596" t="s">
        <v>6</v>
      </c>
    </row>
    <row r="264" spans="1:7" x14ac:dyDescent="0.25">
      <c r="A264" s="596"/>
      <c r="B264" s="596"/>
      <c r="C264" s="307"/>
      <c r="D264" s="596"/>
      <c r="E264" s="596"/>
      <c r="F264" s="596"/>
    </row>
    <row r="265" spans="1:7" x14ac:dyDescent="0.25">
      <c r="A265" s="308">
        <v>1</v>
      </c>
      <c r="B265" s="308">
        <v>2</v>
      </c>
      <c r="C265" s="308"/>
      <c r="D265" s="308">
        <v>3</v>
      </c>
      <c r="E265" s="308">
        <v>7</v>
      </c>
      <c r="F265" s="308" t="s">
        <v>184</v>
      </c>
    </row>
    <row r="266" spans="1:7" ht="15.75" x14ac:dyDescent="0.25">
      <c r="A266" s="468" t="s">
        <v>407</v>
      </c>
      <c r="B266" s="435" t="str">
        <f>$B$258</f>
        <v>договор</v>
      </c>
      <c r="C266" s="435"/>
      <c r="D266" s="14">
        <f>12*D262</f>
        <v>4.92</v>
      </c>
      <c r="E266" s="465">
        <v>2000</v>
      </c>
      <c r="F266" s="428">
        <f>D266*E266</f>
        <v>9840</v>
      </c>
    </row>
    <row r="267" spans="1:7" ht="15.75" x14ac:dyDescent="0.25">
      <c r="A267" s="469" t="s">
        <v>186</v>
      </c>
      <c r="B267" s="435" t="str">
        <f t="shared" ref="B267:B293" si="9">$B$258</f>
        <v>договор</v>
      </c>
      <c r="C267" s="95"/>
      <c r="D267" s="14">
        <f>2*D262</f>
        <v>0.82</v>
      </c>
      <c r="E267" s="465">
        <v>30000</v>
      </c>
      <c r="F267" s="428">
        <f t="shared" ref="F267:F298" si="10">D267*E267</f>
        <v>24600</v>
      </c>
    </row>
    <row r="268" spans="1:7" ht="15.75" x14ac:dyDescent="0.25">
      <c r="A268" s="469" t="s">
        <v>208</v>
      </c>
      <c r="B268" s="435" t="str">
        <f t="shared" si="9"/>
        <v>договор</v>
      </c>
      <c r="C268" s="95"/>
      <c r="D268" s="14">
        <v>0.41</v>
      </c>
      <c r="E268" s="465">
        <v>6602.4</v>
      </c>
      <c r="F268" s="428">
        <f t="shared" si="10"/>
        <v>2706.9839999999995</v>
      </c>
    </row>
    <row r="269" spans="1:7" ht="30" customHeight="1" x14ac:dyDescent="0.25">
      <c r="A269" s="469" t="s">
        <v>408</v>
      </c>
      <c r="B269" s="435" t="str">
        <f t="shared" si="9"/>
        <v>договор</v>
      </c>
      <c r="C269" s="95"/>
      <c r="D269" s="14">
        <v>0.41</v>
      </c>
      <c r="E269" s="465">
        <v>9040</v>
      </c>
      <c r="F269" s="428">
        <f t="shared" si="10"/>
        <v>3706.3999999999996</v>
      </c>
    </row>
    <row r="270" spans="1:7" ht="25.5" x14ac:dyDescent="0.25">
      <c r="A270" s="469" t="s">
        <v>112</v>
      </c>
      <c r="B270" s="435" t="str">
        <f t="shared" si="9"/>
        <v>договор</v>
      </c>
      <c r="C270" s="95"/>
      <c r="D270" s="14">
        <v>0.41</v>
      </c>
      <c r="E270" s="465">
        <v>4972</v>
      </c>
      <c r="F270" s="428">
        <f t="shared" si="10"/>
        <v>2038.52</v>
      </c>
    </row>
    <row r="271" spans="1:7" ht="15.75" x14ac:dyDescent="0.25">
      <c r="A271" s="469" t="s">
        <v>212</v>
      </c>
      <c r="B271" s="435" t="str">
        <f t="shared" si="9"/>
        <v>договор</v>
      </c>
      <c r="C271" s="95"/>
      <c r="D271" s="14">
        <f>85*D262</f>
        <v>34.85</v>
      </c>
      <c r="E271" s="465">
        <v>175.75</v>
      </c>
      <c r="F271" s="428">
        <f t="shared" si="10"/>
        <v>6124.8874999999998</v>
      </c>
    </row>
    <row r="272" spans="1:7" ht="15.75" x14ac:dyDescent="0.25">
      <c r="A272" s="469" t="s">
        <v>257</v>
      </c>
      <c r="B272" s="435" t="str">
        <f t="shared" si="9"/>
        <v>договор</v>
      </c>
      <c r="C272" s="95"/>
      <c r="D272" s="463">
        <f>12*D262</f>
        <v>4.92</v>
      </c>
      <c r="E272" s="466">
        <v>1000</v>
      </c>
      <c r="F272" s="428">
        <f t="shared" si="10"/>
        <v>4920</v>
      </c>
    </row>
    <row r="273" spans="1:6" ht="15.75" x14ac:dyDescent="0.25">
      <c r="A273" s="469" t="s">
        <v>409</v>
      </c>
      <c r="B273" s="435" t="str">
        <f t="shared" si="9"/>
        <v>договор</v>
      </c>
      <c r="C273" s="432"/>
      <c r="D273" s="463">
        <f>10*D262</f>
        <v>4.0999999999999996</v>
      </c>
      <c r="E273" s="466">
        <v>700</v>
      </c>
      <c r="F273" s="428">
        <f t="shared" si="10"/>
        <v>2869.9999999999995</v>
      </c>
    </row>
    <row r="274" spans="1:6" ht="15.75" x14ac:dyDescent="0.25">
      <c r="A274" s="469" t="s">
        <v>410</v>
      </c>
      <c r="B274" s="435" t="str">
        <f t="shared" si="9"/>
        <v>договор</v>
      </c>
      <c r="C274" s="95"/>
      <c r="D274" s="463">
        <v>0.41</v>
      </c>
      <c r="E274" s="466">
        <v>70200</v>
      </c>
      <c r="F274" s="428">
        <f t="shared" si="10"/>
        <v>28782</v>
      </c>
    </row>
    <row r="275" spans="1:6" ht="15.75" x14ac:dyDescent="0.25">
      <c r="A275" s="95" t="s">
        <v>258</v>
      </c>
      <c r="B275" s="435" t="str">
        <f t="shared" si="9"/>
        <v>договор</v>
      </c>
      <c r="C275" s="95"/>
      <c r="D275" s="377">
        <v>0.41</v>
      </c>
      <c r="E275" s="181">
        <v>21446.85</v>
      </c>
      <c r="F275" s="428">
        <f t="shared" si="10"/>
        <v>8793.2084999999988</v>
      </c>
    </row>
    <row r="276" spans="1:6" ht="15.75" x14ac:dyDescent="0.25">
      <c r="A276" s="479" t="s">
        <v>411</v>
      </c>
      <c r="B276" s="480" t="str">
        <f t="shared" si="9"/>
        <v>договор</v>
      </c>
      <c r="C276" s="481"/>
      <c r="D276" s="482">
        <v>0.41</v>
      </c>
      <c r="E276" s="483">
        <v>17600</v>
      </c>
      <c r="F276" s="454">
        <f t="shared" si="10"/>
        <v>7216</v>
      </c>
    </row>
    <row r="277" spans="1:6" ht="15.75" x14ac:dyDescent="0.25">
      <c r="A277" s="485" t="s">
        <v>213</v>
      </c>
      <c r="B277" s="435" t="str">
        <f t="shared" si="9"/>
        <v>договор</v>
      </c>
      <c r="C277" s="95"/>
      <c r="D277" s="70">
        <v>0.41</v>
      </c>
      <c r="E277" s="14">
        <v>16230</v>
      </c>
      <c r="F277" s="428">
        <f t="shared" si="10"/>
        <v>6654.2999999999993</v>
      </c>
    </row>
    <row r="278" spans="1:6" ht="15.75" x14ac:dyDescent="0.25">
      <c r="A278" s="486" t="s">
        <v>259</v>
      </c>
      <c r="B278" s="435" t="str">
        <f t="shared" si="9"/>
        <v>договор</v>
      </c>
      <c r="C278" s="95"/>
      <c r="D278" s="482">
        <v>0.41</v>
      </c>
      <c r="E278" s="478">
        <v>10000</v>
      </c>
      <c r="F278" s="428">
        <f t="shared" si="10"/>
        <v>4100</v>
      </c>
    </row>
    <row r="279" spans="1:6" ht="15.75" x14ac:dyDescent="0.25">
      <c r="A279" s="468" t="s">
        <v>201</v>
      </c>
      <c r="B279" s="435" t="str">
        <f t="shared" si="9"/>
        <v>договор</v>
      </c>
      <c r="C279" s="259"/>
      <c r="D279" s="70">
        <v>0.41</v>
      </c>
      <c r="E279" s="477">
        <v>765</v>
      </c>
      <c r="F279" s="428">
        <f t="shared" si="10"/>
        <v>313.64999999999998</v>
      </c>
    </row>
    <row r="280" spans="1:6" ht="15.75" x14ac:dyDescent="0.25">
      <c r="A280" s="468" t="s">
        <v>412</v>
      </c>
      <c r="B280" s="435" t="str">
        <f t="shared" si="9"/>
        <v>договор</v>
      </c>
      <c r="C280" s="259"/>
      <c r="D280" s="482">
        <v>0.41</v>
      </c>
      <c r="E280" s="477">
        <v>43180</v>
      </c>
      <c r="F280" s="428">
        <f t="shared" si="10"/>
        <v>17703.8</v>
      </c>
    </row>
    <row r="281" spans="1:6" ht="15.75" x14ac:dyDescent="0.25">
      <c r="A281" s="468" t="s">
        <v>413</v>
      </c>
      <c r="B281" s="435" t="str">
        <f t="shared" si="9"/>
        <v>договор</v>
      </c>
      <c r="C281" s="259"/>
      <c r="D281" s="70">
        <v>0.41</v>
      </c>
      <c r="E281" s="477">
        <v>17000</v>
      </c>
      <c r="F281" s="428">
        <f t="shared" si="10"/>
        <v>6970</v>
      </c>
    </row>
    <row r="282" spans="1:6" ht="15.75" x14ac:dyDescent="0.25">
      <c r="A282" s="468" t="s">
        <v>206</v>
      </c>
      <c r="B282" s="435" t="str">
        <f t="shared" si="9"/>
        <v>договор</v>
      </c>
      <c r="C282" s="259"/>
      <c r="D282" s="482">
        <v>0.41</v>
      </c>
      <c r="E282" s="477">
        <v>96000</v>
      </c>
      <c r="F282" s="428">
        <f t="shared" si="10"/>
        <v>39360</v>
      </c>
    </row>
    <row r="283" spans="1:6" ht="15.75" x14ac:dyDescent="0.25">
      <c r="A283" s="468" t="s">
        <v>207</v>
      </c>
      <c r="B283" s="435" t="str">
        <f t="shared" si="9"/>
        <v>договор</v>
      </c>
      <c r="C283" s="259"/>
      <c r="D283" s="70">
        <v>0.41</v>
      </c>
      <c r="E283" s="477">
        <v>60000</v>
      </c>
      <c r="F283" s="428">
        <f t="shared" si="10"/>
        <v>24600</v>
      </c>
    </row>
    <row r="284" spans="1:6" ht="15.75" x14ac:dyDescent="0.25">
      <c r="A284" s="468" t="s">
        <v>414</v>
      </c>
      <c r="B284" s="435" t="str">
        <f t="shared" si="9"/>
        <v>договор</v>
      </c>
      <c r="C284" s="259"/>
      <c r="D284" s="482">
        <v>0.41</v>
      </c>
      <c r="E284" s="477">
        <v>35000</v>
      </c>
      <c r="F284" s="428">
        <f t="shared" si="10"/>
        <v>14350</v>
      </c>
    </row>
    <row r="285" spans="1:6" ht="15.75" hidden="1" x14ac:dyDescent="0.25">
      <c r="A285" s="468" t="s">
        <v>260</v>
      </c>
      <c r="B285" s="435" t="str">
        <f t="shared" si="9"/>
        <v>договор</v>
      </c>
      <c r="C285" s="259"/>
      <c r="D285" s="70">
        <v>0</v>
      </c>
      <c r="E285" s="477">
        <v>0</v>
      </c>
      <c r="F285" s="428">
        <f t="shared" si="10"/>
        <v>0</v>
      </c>
    </row>
    <row r="286" spans="1:6" ht="15.75" x14ac:dyDescent="0.25">
      <c r="A286" s="468" t="s">
        <v>214</v>
      </c>
      <c r="B286" s="435" t="str">
        <f t="shared" si="9"/>
        <v>договор</v>
      </c>
      <c r="C286" s="259"/>
      <c r="D286" s="482">
        <v>0.41</v>
      </c>
      <c r="E286" s="477">
        <v>23825</v>
      </c>
      <c r="F286" s="428">
        <f t="shared" si="10"/>
        <v>9768.25</v>
      </c>
    </row>
    <row r="287" spans="1:6" ht="15.75" hidden="1" x14ac:dyDescent="0.25">
      <c r="A287" s="468" t="s">
        <v>209</v>
      </c>
      <c r="B287" s="435" t="str">
        <f t="shared" si="9"/>
        <v>договор</v>
      </c>
      <c r="C287" s="259"/>
      <c r="D287" s="70">
        <v>0</v>
      </c>
      <c r="E287" s="477">
        <v>0</v>
      </c>
      <c r="F287" s="428">
        <f t="shared" si="10"/>
        <v>0</v>
      </c>
    </row>
    <row r="288" spans="1:6" ht="27" hidden="1" x14ac:dyDescent="0.25">
      <c r="A288" s="487" t="s">
        <v>261</v>
      </c>
      <c r="B288" s="435" t="str">
        <f t="shared" si="9"/>
        <v>договор</v>
      </c>
      <c r="C288" s="259"/>
      <c r="D288" s="482">
        <v>0</v>
      </c>
      <c r="E288" s="478">
        <v>0</v>
      </c>
      <c r="F288" s="428">
        <f t="shared" si="10"/>
        <v>0</v>
      </c>
    </row>
    <row r="289" spans="1:6" ht="15.75" hidden="1" x14ac:dyDescent="0.25">
      <c r="A289" s="487" t="s">
        <v>262</v>
      </c>
      <c r="B289" s="435" t="str">
        <f t="shared" si="9"/>
        <v>договор</v>
      </c>
      <c r="C289" s="259"/>
      <c r="D289" s="70">
        <v>0</v>
      </c>
      <c r="E289" s="478">
        <v>0</v>
      </c>
      <c r="F289" s="428">
        <f t="shared" si="10"/>
        <v>0</v>
      </c>
    </row>
    <row r="290" spans="1:6" ht="15.75" x14ac:dyDescent="0.25">
      <c r="A290" s="487" t="s">
        <v>415</v>
      </c>
      <c r="B290" s="435" t="str">
        <f t="shared" si="9"/>
        <v>договор</v>
      </c>
      <c r="C290" s="259"/>
      <c r="D290" s="482">
        <v>0.41</v>
      </c>
      <c r="E290" s="478">
        <v>14800</v>
      </c>
      <c r="F290" s="428">
        <f t="shared" si="10"/>
        <v>6068</v>
      </c>
    </row>
    <row r="291" spans="1:6" ht="15.75" x14ac:dyDescent="0.25">
      <c r="A291" s="487" t="s">
        <v>416</v>
      </c>
      <c r="B291" s="435" t="str">
        <f t="shared" si="9"/>
        <v>договор</v>
      </c>
      <c r="C291" s="259"/>
      <c r="D291" s="70">
        <v>0.41</v>
      </c>
      <c r="E291" s="478">
        <v>10500</v>
      </c>
      <c r="F291" s="428">
        <f t="shared" si="10"/>
        <v>4305</v>
      </c>
    </row>
    <row r="292" spans="1:6" ht="15.75" hidden="1" x14ac:dyDescent="0.25">
      <c r="A292" s="487" t="s">
        <v>263</v>
      </c>
      <c r="B292" s="435" t="str">
        <f t="shared" si="9"/>
        <v>договор</v>
      </c>
      <c r="C292" s="95"/>
      <c r="D292" s="482">
        <v>0</v>
      </c>
      <c r="E292" s="478">
        <v>0</v>
      </c>
      <c r="F292" s="428">
        <f t="shared" si="10"/>
        <v>0</v>
      </c>
    </row>
    <row r="293" spans="1:6" ht="15.75" x14ac:dyDescent="0.25">
      <c r="A293" s="487" t="s">
        <v>264</v>
      </c>
      <c r="B293" s="435" t="str">
        <f t="shared" si="9"/>
        <v>договор</v>
      </c>
      <c r="C293" s="95"/>
      <c r="D293" s="70">
        <v>0.41</v>
      </c>
      <c r="E293" s="478">
        <v>500</v>
      </c>
      <c r="F293" s="428">
        <f t="shared" si="10"/>
        <v>205</v>
      </c>
    </row>
    <row r="294" spans="1:6" hidden="1" x14ac:dyDescent="0.25">
      <c r="A294" s="484"/>
      <c r="B294" s="448"/>
      <c r="C294" s="467"/>
      <c r="D294" s="448"/>
      <c r="E294" s="327">
        <v>2000</v>
      </c>
      <c r="F294" s="453">
        <f t="shared" si="10"/>
        <v>0</v>
      </c>
    </row>
    <row r="295" spans="1:6" hidden="1" x14ac:dyDescent="0.25">
      <c r="A295" s="94"/>
      <c r="B295" s="297"/>
      <c r="C295" s="95"/>
      <c r="D295" s="297"/>
      <c r="E295" s="327">
        <v>2000</v>
      </c>
      <c r="F295" s="310">
        <f t="shared" si="10"/>
        <v>0</v>
      </c>
    </row>
    <row r="296" spans="1:6" hidden="1" x14ac:dyDescent="0.25">
      <c r="A296" s="94"/>
      <c r="B296" s="297"/>
      <c r="C296" s="95"/>
      <c r="D296" s="297"/>
      <c r="E296" s="327">
        <v>2000</v>
      </c>
      <c r="F296" s="310">
        <f t="shared" si="10"/>
        <v>0</v>
      </c>
    </row>
    <row r="297" spans="1:6" hidden="1" x14ac:dyDescent="0.25">
      <c r="A297" s="94"/>
      <c r="B297" s="297"/>
      <c r="C297" s="95"/>
      <c r="D297" s="297"/>
      <c r="E297" s="327">
        <v>2500</v>
      </c>
      <c r="F297" s="310">
        <f t="shared" si="10"/>
        <v>0</v>
      </c>
    </row>
    <row r="298" spans="1:6" hidden="1" x14ac:dyDescent="0.25">
      <c r="A298" s="94"/>
      <c r="B298" s="297"/>
      <c r="C298" s="95"/>
      <c r="D298" s="297"/>
      <c r="E298" s="297">
        <v>7500</v>
      </c>
      <c r="F298" s="310">
        <f t="shared" si="10"/>
        <v>0</v>
      </c>
    </row>
    <row r="299" spans="1:6" x14ac:dyDescent="0.25">
      <c r="A299" s="646" t="s">
        <v>23</v>
      </c>
      <c r="B299" s="647"/>
      <c r="C299" s="647"/>
      <c r="D299" s="647"/>
      <c r="E299" s="648"/>
      <c r="F299" s="272">
        <f>SUM(F266:F298)</f>
        <v>235996</v>
      </c>
    </row>
    <row r="300" spans="1:6" x14ac:dyDescent="0.25">
      <c r="A300" s="649" t="s">
        <v>29</v>
      </c>
      <c r="B300" s="650"/>
      <c r="C300" s="650"/>
      <c r="D300" s="650"/>
      <c r="E300" s="650"/>
      <c r="F300" s="651"/>
    </row>
    <row r="301" spans="1:6" x14ac:dyDescent="0.25">
      <c r="A301" s="384">
        <f>D262</f>
        <v>0.41</v>
      </c>
      <c r="B301" s="385"/>
      <c r="C301" s="385"/>
      <c r="D301" s="385"/>
      <c r="E301" s="385"/>
      <c r="F301" s="386"/>
    </row>
    <row r="302" spans="1:6" x14ac:dyDescent="0.25">
      <c r="A302" s="652" t="s">
        <v>30</v>
      </c>
      <c r="B302" s="652" t="s">
        <v>11</v>
      </c>
      <c r="C302" s="316"/>
      <c r="D302" s="652" t="s">
        <v>14</v>
      </c>
      <c r="E302" s="652" t="s">
        <v>15</v>
      </c>
      <c r="F302" s="652" t="s">
        <v>6</v>
      </c>
    </row>
    <row r="303" spans="1:6" x14ac:dyDescent="0.25">
      <c r="A303" s="652"/>
      <c r="B303" s="652"/>
      <c r="C303" s="316"/>
      <c r="D303" s="652"/>
      <c r="E303" s="652"/>
      <c r="F303" s="652"/>
    </row>
    <row r="304" spans="1:6" x14ac:dyDescent="0.25">
      <c r="A304" s="316">
        <v>1</v>
      </c>
      <c r="B304" s="316">
        <v>2</v>
      </c>
      <c r="C304" s="316"/>
      <c r="D304" s="316">
        <v>3</v>
      </c>
      <c r="E304" s="316">
        <v>4</v>
      </c>
      <c r="F304" s="316" t="s">
        <v>113</v>
      </c>
    </row>
    <row r="305" spans="1:7" ht="16.5" x14ac:dyDescent="0.25">
      <c r="A305" s="378" t="str">
        <f>Лист1!B3</f>
        <v>Пиломатериал</v>
      </c>
      <c r="B305" s="219" t="s">
        <v>88</v>
      </c>
      <c r="C305" s="216"/>
      <c r="D305" s="216">
        <f>Лист1!C3*A301</f>
        <v>2.1729999999999996</v>
      </c>
      <c r="E305" s="387">
        <f>Лист1!D3</f>
        <v>7500</v>
      </c>
      <c r="F305" s="218">
        <f>D305*E305</f>
        <v>16297.499999999996</v>
      </c>
      <c r="G305" s="395"/>
    </row>
    <row r="306" spans="1:7" ht="16.5" x14ac:dyDescent="0.25">
      <c r="A306" s="378" t="str">
        <f>Лист1!B4</f>
        <v>Катридж CN54AE HP 933XL</v>
      </c>
      <c r="B306" s="219" t="s">
        <v>88</v>
      </c>
      <c r="C306" s="216"/>
      <c r="D306" s="216">
        <f>Лист1!C4*A301</f>
        <v>3.69</v>
      </c>
      <c r="E306" s="387">
        <f>Лист1!D4</f>
        <v>1860</v>
      </c>
      <c r="F306" s="218">
        <f t="shared" ref="F306:F369" si="11">D306*E306</f>
        <v>6863.4</v>
      </c>
      <c r="G306" s="395"/>
    </row>
    <row r="307" spans="1:7" ht="15" customHeight="1" x14ac:dyDescent="0.25">
      <c r="A307" s="378" t="str">
        <f>Лист1!B5</f>
        <v>Катридж CN54AE HP 932XL</v>
      </c>
      <c r="B307" s="219" t="s">
        <v>88</v>
      </c>
      <c r="C307" s="216"/>
      <c r="D307" s="216">
        <f>Лист1!C5*A301</f>
        <v>1.23</v>
      </c>
      <c r="E307" s="387">
        <f>Лист1!D5</f>
        <v>3689</v>
      </c>
      <c r="F307" s="218">
        <f t="shared" si="11"/>
        <v>4537.47</v>
      </c>
      <c r="G307" s="395"/>
    </row>
    <row r="308" spans="1:7" ht="15" customHeight="1" x14ac:dyDescent="0.25">
      <c r="A308" s="378" t="str">
        <f>Лист1!B6</f>
        <v>Чернила Canon Gl-490C PIXMA</v>
      </c>
      <c r="B308" s="219" t="s">
        <v>88</v>
      </c>
      <c r="C308" s="216"/>
      <c r="D308" s="216">
        <f>Лист1!C6*A301</f>
        <v>4.92</v>
      </c>
      <c r="E308" s="387">
        <f>Лист1!D6</f>
        <v>800</v>
      </c>
      <c r="F308" s="218">
        <f t="shared" si="11"/>
        <v>3936</v>
      </c>
      <c r="G308" s="395"/>
    </row>
    <row r="309" spans="1:7" ht="15" customHeight="1" x14ac:dyDescent="0.25">
      <c r="A309" s="378" t="str">
        <f>Лист1!B7</f>
        <v>Бумага А4 500 шт. SvetoCopy</v>
      </c>
      <c r="B309" s="219" t="s">
        <v>88</v>
      </c>
      <c r="C309" s="216"/>
      <c r="D309" s="216">
        <f>Лист1!C7*A301</f>
        <v>12.299999999999999</v>
      </c>
      <c r="E309" s="387">
        <f>Лист1!D7</f>
        <v>300</v>
      </c>
      <c r="F309" s="218">
        <f t="shared" si="11"/>
        <v>3689.9999999999995</v>
      </c>
      <c r="G309" s="395"/>
    </row>
    <row r="310" spans="1:7" ht="16.5" x14ac:dyDescent="0.25">
      <c r="A310" s="378" t="str">
        <f>Лист1!B8</f>
        <v>Бумага А3 500 шт. SvetoCopy</v>
      </c>
      <c r="B310" s="219" t="s">
        <v>88</v>
      </c>
      <c r="C310" s="216"/>
      <c r="D310" s="216">
        <f>Лист1!C8*A301</f>
        <v>8.1999999999999993</v>
      </c>
      <c r="E310" s="387">
        <f>Лист1!D8</f>
        <v>400</v>
      </c>
      <c r="F310" s="218">
        <f t="shared" si="11"/>
        <v>3279.9999999999995</v>
      </c>
      <c r="G310" s="395"/>
    </row>
    <row r="311" spans="1:7" ht="16.5" x14ac:dyDescent="0.25">
      <c r="A311" s="378" t="str">
        <f>Лист1!B9</f>
        <v>Мышь USB</v>
      </c>
      <c r="B311" s="219" t="s">
        <v>88</v>
      </c>
      <c r="C311" s="216"/>
      <c r="D311" s="216">
        <f>Лист1!C9*A301</f>
        <v>1.64</v>
      </c>
      <c r="E311" s="387">
        <f>Лист1!D9</f>
        <v>500</v>
      </c>
      <c r="F311" s="218">
        <f t="shared" si="11"/>
        <v>820</v>
      </c>
      <c r="G311" s="395"/>
    </row>
    <row r="312" spans="1:7" ht="16.5" x14ac:dyDescent="0.25">
      <c r="A312" s="378" t="str">
        <f>Лист1!B10</f>
        <v xml:space="preserve">Мешки для мусора </v>
      </c>
      <c r="B312" s="219" t="s">
        <v>88</v>
      </c>
      <c r="C312" s="216"/>
      <c r="D312" s="216">
        <f>Лист1!C10*A301</f>
        <v>8.1999999999999993</v>
      </c>
      <c r="E312" s="387">
        <f>Лист1!D10</f>
        <v>100</v>
      </c>
      <c r="F312" s="218">
        <f t="shared" si="11"/>
        <v>819.99999999999989</v>
      </c>
      <c r="G312" s="395"/>
    </row>
    <row r="313" spans="1:7" ht="16.5" x14ac:dyDescent="0.25">
      <c r="A313" s="378" t="str">
        <f>Лист1!B11</f>
        <v>Бытовая химия</v>
      </c>
      <c r="B313" s="219" t="s">
        <v>88</v>
      </c>
      <c r="C313" s="216"/>
      <c r="D313" s="216">
        <f>Лист1!C11*A301</f>
        <v>0.41</v>
      </c>
      <c r="E313" s="387">
        <f>Лист1!D11</f>
        <v>1652</v>
      </c>
      <c r="F313" s="218">
        <f t="shared" si="11"/>
        <v>677.31999999999994</v>
      </c>
      <c r="G313" s="395"/>
    </row>
    <row r="314" spans="1:7" ht="15" customHeight="1" x14ac:dyDescent="0.25">
      <c r="A314" s="378" t="str">
        <f>Лист1!B12</f>
        <v>Фанера</v>
      </c>
      <c r="B314" s="219" t="s">
        <v>88</v>
      </c>
      <c r="C314" s="216"/>
      <c r="D314" s="216">
        <f>Лист1!C12*A301</f>
        <v>0.41</v>
      </c>
      <c r="E314" s="387">
        <f>Лист1!D12</f>
        <v>1000</v>
      </c>
      <c r="F314" s="218">
        <f t="shared" si="11"/>
        <v>410</v>
      </c>
      <c r="G314" s="395"/>
    </row>
    <row r="315" spans="1:7" ht="15" customHeight="1" x14ac:dyDescent="0.25">
      <c r="A315" s="378" t="str">
        <f>Лист1!B13</f>
        <v>Антифриз</v>
      </c>
      <c r="B315" s="219" t="s">
        <v>88</v>
      </c>
      <c r="C315" s="216"/>
      <c r="D315" s="216">
        <f>Лист1!C13*A301</f>
        <v>12.299999999999999</v>
      </c>
      <c r="E315" s="387">
        <f>Лист1!D13</f>
        <v>183</v>
      </c>
      <c r="F315" s="218">
        <f t="shared" si="11"/>
        <v>2250.8999999999996</v>
      </c>
      <c r="G315" s="395"/>
    </row>
    <row r="316" spans="1:7" ht="15" customHeight="1" x14ac:dyDescent="0.25">
      <c r="A316" s="378" t="str">
        <f>Лист1!B14</f>
        <v>Саморезы</v>
      </c>
      <c r="B316" s="219" t="s">
        <v>88</v>
      </c>
      <c r="C316" s="216"/>
      <c r="D316" s="216">
        <f>Лист1!C14*A301</f>
        <v>4.0999999999999996</v>
      </c>
      <c r="E316" s="387">
        <f>Лист1!D14</f>
        <v>100</v>
      </c>
      <c r="F316" s="218">
        <f t="shared" si="11"/>
        <v>409.99999999999994</v>
      </c>
      <c r="G316" s="395"/>
    </row>
    <row r="317" spans="1:7" ht="15" customHeight="1" x14ac:dyDescent="0.25">
      <c r="A317" s="378" t="str">
        <f>Лист1!B15</f>
        <v>Инструмент металлический ручной</v>
      </c>
      <c r="B317" s="219" t="s">
        <v>88</v>
      </c>
      <c r="C317" s="216"/>
      <c r="D317" s="216">
        <f>Лист1!C15*A301</f>
        <v>2.0499999999999998</v>
      </c>
      <c r="E317" s="387">
        <f>Лист1!D15</f>
        <v>301</v>
      </c>
      <c r="F317" s="218">
        <f t="shared" si="11"/>
        <v>617.04999999999995</v>
      </c>
      <c r="G317" s="395"/>
    </row>
    <row r="318" spans="1:7" ht="15" customHeight="1" x14ac:dyDescent="0.25">
      <c r="A318" s="378" t="str">
        <f>Лист1!B16</f>
        <v>Краска эмаль</v>
      </c>
      <c r="B318" s="219" t="s">
        <v>88</v>
      </c>
      <c r="C318" s="216"/>
      <c r="D318" s="216">
        <f>Лист1!C16*0.41</f>
        <v>12.299999999999999</v>
      </c>
      <c r="E318" s="387">
        <f>Лист1!D16</f>
        <v>250</v>
      </c>
      <c r="F318" s="218">
        <f t="shared" si="11"/>
        <v>3074.9999999999995</v>
      </c>
      <c r="G318" s="395"/>
    </row>
    <row r="319" spans="1:7" ht="15" customHeight="1" x14ac:dyDescent="0.25">
      <c r="A319" s="378" t="str">
        <f>Лист1!B17</f>
        <v>Краска ВДН</v>
      </c>
      <c r="B319" s="219" t="s">
        <v>88</v>
      </c>
      <c r="C319" s="297"/>
      <c r="D319" s="216">
        <f>Лист1!C17*0.41</f>
        <v>2.0499999999999998</v>
      </c>
      <c r="E319" s="387">
        <f>Лист1!D17</f>
        <v>401</v>
      </c>
      <c r="F319" s="218">
        <f t="shared" si="11"/>
        <v>822.05</v>
      </c>
      <c r="G319" s="395"/>
    </row>
    <row r="320" spans="1:7" ht="15" customHeight="1" x14ac:dyDescent="0.25">
      <c r="A320" s="378" t="str">
        <f>Лист1!B18</f>
        <v>Кисти</v>
      </c>
      <c r="B320" s="219" t="s">
        <v>88</v>
      </c>
      <c r="C320" s="297"/>
      <c r="D320" s="216">
        <f>Лист1!C18*A301</f>
        <v>8.1999999999999993</v>
      </c>
      <c r="E320" s="387">
        <f>Лист1!D18</f>
        <v>50</v>
      </c>
      <c r="F320" s="218">
        <f t="shared" si="11"/>
        <v>409.99999999999994</v>
      </c>
      <c r="G320" s="395"/>
    </row>
    <row r="321" spans="1:7" ht="15" customHeight="1" x14ac:dyDescent="0.25">
      <c r="A321" s="378" t="str">
        <f>Лист1!B19</f>
        <v>Перчатка пвх</v>
      </c>
      <c r="B321" s="219" t="s">
        <v>88</v>
      </c>
      <c r="C321" s="297"/>
      <c r="D321" s="216">
        <f>Лист1!C19*0.41</f>
        <v>16.399999999999999</v>
      </c>
      <c r="E321" s="387">
        <f>Лист1!D19</f>
        <v>30</v>
      </c>
      <c r="F321" s="218">
        <f t="shared" si="11"/>
        <v>491.99999999999994</v>
      </c>
      <c r="G321" s="395"/>
    </row>
    <row r="322" spans="1:7" ht="15" customHeight="1" x14ac:dyDescent="0.25">
      <c r="A322" s="378" t="str">
        <f>Лист1!B20</f>
        <v>Грабли, лопаты</v>
      </c>
      <c r="B322" s="219" t="s">
        <v>88</v>
      </c>
      <c r="C322" s="297"/>
      <c r="D322" s="216">
        <f>Лист1!C20*0.41</f>
        <v>4.0999999999999996</v>
      </c>
      <c r="E322" s="387">
        <f>Лист1!D20</f>
        <v>118.5</v>
      </c>
      <c r="F322" s="218">
        <f t="shared" si="11"/>
        <v>485.84999999999997</v>
      </c>
      <c r="G322" s="395"/>
    </row>
    <row r="323" spans="1:7" ht="15" customHeight="1" x14ac:dyDescent="0.25">
      <c r="A323" s="378" t="str">
        <f>Лист1!B21</f>
        <v>Молоток</v>
      </c>
      <c r="B323" s="219" t="s">
        <v>88</v>
      </c>
      <c r="C323" s="297"/>
      <c r="D323" s="216">
        <f>Лист1!C21*0.41</f>
        <v>1.23</v>
      </c>
      <c r="E323" s="387">
        <f>Лист1!D21</f>
        <v>100</v>
      </c>
      <c r="F323" s="218">
        <f t="shared" si="11"/>
        <v>123</v>
      </c>
      <c r="G323" s="395"/>
    </row>
    <row r="324" spans="1:7" ht="15" customHeight="1" x14ac:dyDescent="0.25">
      <c r="A324" s="378" t="str">
        <f>Лист1!B22</f>
        <v>Гвозди</v>
      </c>
      <c r="B324" s="219" t="s">
        <v>88</v>
      </c>
      <c r="C324" s="297"/>
      <c r="D324" s="216">
        <f>Лист1!C22*A301</f>
        <v>0.82</v>
      </c>
      <c r="E324" s="387">
        <f>Лист1!D22</f>
        <v>27.5</v>
      </c>
      <c r="F324" s="218">
        <f t="shared" si="11"/>
        <v>22.549999999999997</v>
      </c>
      <c r="G324" s="395"/>
    </row>
    <row r="325" spans="1:7" ht="15" customHeight="1" x14ac:dyDescent="0.25">
      <c r="A325" s="378" t="str">
        <f>Лист1!B23</f>
        <v>Тонер НР</v>
      </c>
      <c r="B325" s="219" t="s">
        <v>88</v>
      </c>
      <c r="C325" s="297"/>
      <c r="D325" s="216">
        <f>Лист1!C23*A301</f>
        <v>0.82</v>
      </c>
      <c r="E325" s="387">
        <f>Лист1!D23</f>
        <v>2200</v>
      </c>
      <c r="F325" s="218">
        <f t="shared" si="11"/>
        <v>1804</v>
      </c>
      <c r="G325" s="395"/>
    </row>
    <row r="326" spans="1:7" ht="15" customHeight="1" x14ac:dyDescent="0.25">
      <c r="A326" s="378" t="str">
        <f>Лист1!B24</f>
        <v>Тонер Canon</v>
      </c>
      <c r="B326" s="219" t="s">
        <v>88</v>
      </c>
      <c r="C326" s="297"/>
      <c r="D326" s="216">
        <f>Лист1!C24*A301</f>
        <v>0.41</v>
      </c>
      <c r="E326" s="387">
        <f>Лист1!D24</f>
        <v>1600</v>
      </c>
      <c r="F326" s="218">
        <f t="shared" si="11"/>
        <v>656</v>
      </c>
      <c r="G326" s="395"/>
    </row>
    <row r="327" spans="1:7" ht="15" customHeight="1" x14ac:dyDescent="0.25">
      <c r="A327" s="378" t="str">
        <f>Лист1!B25</f>
        <v>Эмаль</v>
      </c>
      <c r="B327" s="219" t="s">
        <v>88</v>
      </c>
      <c r="C327" s="297"/>
      <c r="D327" s="216">
        <f>Лист1!C25*A301</f>
        <v>0.82</v>
      </c>
      <c r="E327" s="387">
        <f>Лист1!D25</f>
        <v>180</v>
      </c>
      <c r="F327" s="218">
        <f t="shared" si="11"/>
        <v>147.6</v>
      </c>
      <c r="G327" s="395"/>
    </row>
    <row r="328" spans="1:7" ht="15" customHeight="1" x14ac:dyDescent="0.25">
      <c r="A328" s="378" t="str">
        <f>Лист1!B26</f>
        <v>Эмаль аэрозоль</v>
      </c>
      <c r="B328" s="219" t="s">
        <v>88</v>
      </c>
      <c r="C328" s="297"/>
      <c r="D328" s="216">
        <f>Лист1!C26*A301</f>
        <v>3.28</v>
      </c>
      <c r="E328" s="387">
        <f>Лист1!D26</f>
        <v>216.5</v>
      </c>
      <c r="F328" s="218">
        <f t="shared" si="11"/>
        <v>710.12</v>
      </c>
      <c r="G328" s="395"/>
    </row>
    <row r="329" spans="1:7" ht="15" customHeight="1" x14ac:dyDescent="0.25">
      <c r="A329" s="378" t="str">
        <f>Лист1!B27</f>
        <v>пакет майка</v>
      </c>
      <c r="B329" s="219" t="s">
        <v>88</v>
      </c>
      <c r="C329" s="216"/>
      <c r="D329" s="216">
        <f>Лист1!C27*A301</f>
        <v>0.41</v>
      </c>
      <c r="E329" s="387">
        <f>Лист1!D27</f>
        <v>5</v>
      </c>
      <c r="F329" s="218">
        <f t="shared" si="11"/>
        <v>2.0499999999999998</v>
      </c>
      <c r="G329" s="395"/>
    </row>
    <row r="330" spans="1:7" ht="15" customHeight="1" x14ac:dyDescent="0.25">
      <c r="A330" s="378" t="str">
        <f>Лист1!B28</f>
        <v>шпилька резьбовая</v>
      </c>
      <c r="B330" s="219" t="s">
        <v>88</v>
      </c>
      <c r="C330" s="216"/>
      <c r="D330" s="216">
        <f>Лист1!C28*A301</f>
        <v>0.82</v>
      </c>
      <c r="E330" s="387">
        <f>Лист1!D28</f>
        <v>240</v>
      </c>
      <c r="F330" s="218">
        <f t="shared" si="11"/>
        <v>196.79999999999998</v>
      </c>
      <c r="G330" s="395"/>
    </row>
    <row r="331" spans="1:7" ht="16.5" x14ac:dyDescent="0.25">
      <c r="A331" s="378" t="str">
        <f>Лист1!B29</f>
        <v>сверло</v>
      </c>
      <c r="B331" s="219" t="s">
        <v>88</v>
      </c>
      <c r="C331" s="216"/>
      <c r="D331" s="216">
        <f>Лист1!C29*A301</f>
        <v>0.41</v>
      </c>
      <c r="E331" s="387">
        <f>Лист1!D29</f>
        <v>359</v>
      </c>
      <c r="F331" s="218">
        <f t="shared" si="11"/>
        <v>147.19</v>
      </c>
      <c r="G331" s="395"/>
    </row>
    <row r="332" spans="1:7" ht="16.5" x14ac:dyDescent="0.25">
      <c r="A332" s="378" t="str">
        <f>Лист1!B30</f>
        <v>антифриз</v>
      </c>
      <c r="B332" s="219" t="s">
        <v>88</v>
      </c>
      <c r="C332" s="216"/>
      <c r="D332" s="216">
        <f>Лист1!C30*A301</f>
        <v>0.82</v>
      </c>
      <c r="E332" s="387">
        <f>Лист1!D30</f>
        <v>560</v>
      </c>
      <c r="F332" s="218">
        <f t="shared" si="11"/>
        <v>459.2</v>
      </c>
      <c r="G332" s="395"/>
    </row>
    <row r="333" spans="1:7" ht="16.5" x14ac:dyDescent="0.25">
      <c r="A333" s="378" t="str">
        <f>Лист1!B31</f>
        <v>ледоруб</v>
      </c>
      <c r="B333" s="219" t="s">
        <v>88</v>
      </c>
      <c r="C333" s="216"/>
      <c r="D333" s="216">
        <f>Лист1!C31*A301</f>
        <v>0.41</v>
      </c>
      <c r="E333" s="387">
        <f>Лист1!D31</f>
        <v>677</v>
      </c>
      <c r="F333" s="218">
        <f t="shared" si="11"/>
        <v>277.57</v>
      </c>
      <c r="G333" s="395"/>
    </row>
    <row r="334" spans="1:7" ht="16.5" x14ac:dyDescent="0.25">
      <c r="A334" s="378" t="str">
        <f>Лист1!B32</f>
        <v>труба</v>
      </c>
      <c r="B334" s="219" t="s">
        <v>88</v>
      </c>
      <c r="C334" s="216"/>
      <c r="D334" s="216">
        <f>Лист1!C32*A301</f>
        <v>1.23</v>
      </c>
      <c r="E334" s="387">
        <f>Лист1!D32</f>
        <v>650</v>
      </c>
      <c r="F334" s="218">
        <f t="shared" si="11"/>
        <v>799.5</v>
      </c>
      <c r="G334" s="395"/>
    </row>
    <row r="335" spans="1:7" ht="16.5" x14ac:dyDescent="0.25">
      <c r="A335" s="378" t="str">
        <f>Лист1!B33</f>
        <v>кронштейн</v>
      </c>
      <c r="B335" s="219" t="s">
        <v>88</v>
      </c>
      <c r="C335" s="321"/>
      <c r="D335" s="216">
        <f>Лист1!C33*A301</f>
        <v>0.82</v>
      </c>
      <c r="E335" s="387">
        <f>Лист1!D33</f>
        <v>32</v>
      </c>
      <c r="F335" s="218">
        <f t="shared" si="11"/>
        <v>26.24</v>
      </c>
      <c r="G335" s="395"/>
    </row>
    <row r="336" spans="1:7" ht="16.5" x14ac:dyDescent="0.25">
      <c r="A336" s="378" t="str">
        <f>Лист1!B34</f>
        <v>электрод</v>
      </c>
      <c r="B336" s="219" t="s">
        <v>88</v>
      </c>
      <c r="C336" s="321"/>
      <c r="D336" s="216">
        <f>Лист1!C34*A301</f>
        <v>0.41</v>
      </c>
      <c r="E336" s="387">
        <f>Лист1!D34</f>
        <v>250</v>
      </c>
      <c r="F336" s="218">
        <f t="shared" si="11"/>
        <v>102.5</v>
      </c>
      <c r="G336" s="395"/>
    </row>
    <row r="337" spans="1:7" ht="16.5" x14ac:dyDescent="0.25">
      <c r="A337" s="378" t="str">
        <f>Лист1!B35</f>
        <v>круг отрезной</v>
      </c>
      <c r="B337" s="219" t="s">
        <v>88</v>
      </c>
      <c r="C337" s="321"/>
      <c r="D337" s="216">
        <f>Лист1!C35*A301</f>
        <v>4.51</v>
      </c>
      <c r="E337" s="387">
        <f>Лист1!D35</f>
        <v>50</v>
      </c>
      <c r="F337" s="218">
        <f t="shared" si="11"/>
        <v>225.5</v>
      </c>
      <c r="G337" s="395"/>
    </row>
    <row r="338" spans="1:7" ht="16.5" x14ac:dyDescent="0.25">
      <c r="A338" s="378" t="str">
        <f>Лист1!B36</f>
        <v>круг отрезной</v>
      </c>
      <c r="B338" s="219" t="s">
        <v>88</v>
      </c>
      <c r="C338" s="321"/>
      <c r="D338" s="216">
        <f>Лист1!C36*A301</f>
        <v>1.23</v>
      </c>
      <c r="E338" s="387">
        <f>Лист1!D36</f>
        <v>41</v>
      </c>
      <c r="F338" s="218">
        <f t="shared" si="11"/>
        <v>50.43</v>
      </c>
      <c r="G338" s="395"/>
    </row>
    <row r="339" spans="1:7" ht="16.5" x14ac:dyDescent="0.25">
      <c r="A339" s="378" t="str">
        <f>Лист1!B37</f>
        <v>круг отрезной</v>
      </c>
      <c r="B339" s="219" t="s">
        <v>88</v>
      </c>
      <c r="C339" s="220"/>
      <c r="D339" s="216">
        <f>Лист1!C37*A301</f>
        <v>0.41</v>
      </c>
      <c r="E339" s="387">
        <f>Лист1!D37</f>
        <v>50</v>
      </c>
      <c r="F339" s="218">
        <f t="shared" si="11"/>
        <v>20.5</v>
      </c>
      <c r="G339" s="395"/>
    </row>
    <row r="340" spans="1:7" ht="16.5" x14ac:dyDescent="0.25">
      <c r="A340" s="378" t="str">
        <f>Лист1!B38</f>
        <v>круг зачистной</v>
      </c>
      <c r="B340" s="219" t="s">
        <v>88</v>
      </c>
      <c r="C340" s="321"/>
      <c r="D340" s="216">
        <f>Лист1!C38*A301</f>
        <v>0.41</v>
      </c>
      <c r="E340" s="387">
        <f>Лист1!D38</f>
        <v>144</v>
      </c>
      <c r="F340" s="218">
        <f t="shared" si="11"/>
        <v>59.04</v>
      </c>
      <c r="G340" s="395"/>
    </row>
    <row r="341" spans="1:7" ht="16.5" x14ac:dyDescent="0.25">
      <c r="A341" s="378" t="str">
        <f>Лист1!B39</f>
        <v>кабель-канал</v>
      </c>
      <c r="B341" s="219" t="s">
        <v>88</v>
      </c>
      <c r="C341" s="321"/>
      <c r="D341" s="216">
        <f>Лист1!C39*A301</f>
        <v>0.41</v>
      </c>
      <c r="E341" s="387">
        <f>Лист1!D39</f>
        <v>95</v>
      </c>
      <c r="F341" s="218">
        <f t="shared" si="11"/>
        <v>38.949999999999996</v>
      </c>
      <c r="G341" s="395"/>
    </row>
    <row r="342" spans="1:7" ht="16.5" x14ac:dyDescent="0.25">
      <c r="A342" s="378" t="str">
        <f>Лист1!B40</f>
        <v>саморез</v>
      </c>
      <c r="B342" s="219" t="s">
        <v>88</v>
      </c>
      <c r="C342" s="321"/>
      <c r="D342" s="216">
        <f>Лист1!C40*A301</f>
        <v>20.5</v>
      </c>
      <c r="E342" s="387">
        <f>Лист1!D40</f>
        <v>3.5</v>
      </c>
      <c r="F342" s="218">
        <f t="shared" si="11"/>
        <v>71.75</v>
      </c>
      <c r="G342" s="395"/>
    </row>
    <row r="343" spans="1:7" ht="16.5" x14ac:dyDescent="0.25">
      <c r="A343" s="378" t="str">
        <f>Лист1!B41</f>
        <v>лопата</v>
      </c>
      <c r="B343" s="219" t="s">
        <v>88</v>
      </c>
      <c r="C343" s="320"/>
      <c r="D343" s="216">
        <f>Лист1!C41*A301</f>
        <v>0.82</v>
      </c>
      <c r="E343" s="387">
        <f>Лист1!D41</f>
        <v>219</v>
      </c>
      <c r="F343" s="218">
        <f t="shared" si="11"/>
        <v>179.57999999999998</v>
      </c>
    </row>
    <row r="344" spans="1:7" ht="16.5" x14ac:dyDescent="0.25">
      <c r="A344" s="378" t="str">
        <f>Лист1!B42</f>
        <v>черенок</v>
      </c>
      <c r="B344" s="219" t="s">
        <v>88</v>
      </c>
      <c r="C344" s="320"/>
      <c r="D344" s="216">
        <f>Лист1!C42*A301</f>
        <v>0.82</v>
      </c>
      <c r="E344" s="387">
        <f>Лист1!D42</f>
        <v>80</v>
      </c>
      <c r="F344" s="218">
        <f t="shared" si="11"/>
        <v>65.599999999999994</v>
      </c>
    </row>
    <row r="345" spans="1:7" ht="16.5" x14ac:dyDescent="0.25">
      <c r="A345" s="378" t="str">
        <f>Лист1!B43</f>
        <v>домкрат</v>
      </c>
      <c r="B345" s="219" t="s">
        <v>88</v>
      </c>
      <c r="C345" s="320"/>
      <c r="D345" s="216">
        <f>Лист1!C43*0.41</f>
        <v>0.41</v>
      </c>
      <c r="E345" s="387">
        <f>Лист1!D43</f>
        <v>2058</v>
      </c>
      <c r="F345" s="218">
        <f t="shared" si="11"/>
        <v>843.78</v>
      </c>
    </row>
    <row r="346" spans="1:7" ht="16.5" x14ac:dyDescent="0.25">
      <c r="A346" s="378" t="str">
        <f>Лист1!B44</f>
        <v>стяжка</v>
      </c>
      <c r="B346" s="219" t="s">
        <v>88</v>
      </c>
      <c r="C346" s="320"/>
      <c r="D346" s="216">
        <f>Лист1!C44*0.41</f>
        <v>0.41</v>
      </c>
      <c r="E346" s="387">
        <f>Лист1!D44</f>
        <v>277</v>
      </c>
      <c r="F346" s="218">
        <f t="shared" si="11"/>
        <v>113.57</v>
      </c>
    </row>
    <row r="347" spans="1:7" ht="16.5" x14ac:dyDescent="0.25">
      <c r="A347" s="378" t="str">
        <f>Лист1!B45</f>
        <v>смазка</v>
      </c>
      <c r="B347" s="219" t="s">
        <v>88</v>
      </c>
      <c r="C347" s="320"/>
      <c r="D347" s="216">
        <f>Лист1!C45*0.41</f>
        <v>0.41</v>
      </c>
      <c r="E347" s="387">
        <f>Лист1!D45</f>
        <v>299</v>
      </c>
      <c r="F347" s="218">
        <f t="shared" si="11"/>
        <v>122.58999999999999</v>
      </c>
    </row>
    <row r="348" spans="1:7" ht="16.5" x14ac:dyDescent="0.25">
      <c r="A348" s="378" t="str">
        <f>Лист1!B46</f>
        <v>лопата</v>
      </c>
      <c r="B348" s="219" t="s">
        <v>88</v>
      </c>
      <c r="C348" s="320"/>
      <c r="D348" s="216">
        <f>Лист1!C46*0.41</f>
        <v>0.41</v>
      </c>
      <c r="E348" s="387">
        <f>Лист1!D46</f>
        <v>250</v>
      </c>
      <c r="F348" s="218">
        <f t="shared" si="11"/>
        <v>102.5</v>
      </c>
    </row>
    <row r="349" spans="1:7" ht="16.5" x14ac:dyDescent="0.25">
      <c r="A349" s="378" t="str">
        <f>Лист1!B47</f>
        <v>ключи</v>
      </c>
      <c r="B349" s="219" t="s">
        <v>88</v>
      </c>
      <c r="C349" s="320"/>
      <c r="D349" s="216">
        <f>Лист1!C47*0.41</f>
        <v>0.41</v>
      </c>
      <c r="E349" s="387">
        <f>Лист1!D47</f>
        <v>245</v>
      </c>
      <c r="F349" s="218">
        <f t="shared" si="11"/>
        <v>100.44999999999999</v>
      </c>
    </row>
    <row r="350" spans="1:7" ht="16.5" x14ac:dyDescent="0.25">
      <c r="A350" s="378" t="str">
        <f>Лист1!B48</f>
        <v>болт</v>
      </c>
      <c r="B350" s="219" t="s">
        <v>88</v>
      </c>
      <c r="C350" s="320"/>
      <c r="D350" s="216">
        <f>Лист1!C48*0.41</f>
        <v>1.64</v>
      </c>
      <c r="E350" s="387">
        <f>Лист1!D48</f>
        <v>10</v>
      </c>
      <c r="F350" s="218">
        <f t="shared" si="11"/>
        <v>16.399999999999999</v>
      </c>
    </row>
    <row r="351" spans="1:7" ht="16.5" x14ac:dyDescent="0.25">
      <c r="A351" s="378" t="str">
        <f>Лист1!B49</f>
        <v>гайка</v>
      </c>
      <c r="B351" s="219" t="s">
        <v>88</v>
      </c>
      <c r="C351" s="320"/>
      <c r="D351" s="216">
        <f>Лист1!C49*0.41</f>
        <v>1.64</v>
      </c>
      <c r="E351" s="387">
        <f>Лист1!D49</f>
        <v>2</v>
      </c>
      <c r="F351" s="218">
        <f t="shared" si="11"/>
        <v>3.28</v>
      </c>
    </row>
    <row r="352" spans="1:7" ht="16.5" x14ac:dyDescent="0.25">
      <c r="A352" s="378" t="str">
        <f>Лист1!B50</f>
        <v>эмаль аэрозоль</v>
      </c>
      <c r="B352" s="219" t="s">
        <v>88</v>
      </c>
      <c r="C352" s="320"/>
      <c r="D352" s="216">
        <f>Лист1!C50*0.41</f>
        <v>1.23</v>
      </c>
      <c r="E352" s="387">
        <f>Лист1!D50</f>
        <v>226</v>
      </c>
      <c r="F352" s="218">
        <f t="shared" si="11"/>
        <v>277.98</v>
      </c>
    </row>
    <row r="353" spans="1:6" ht="16.5" x14ac:dyDescent="0.25">
      <c r="A353" s="378" t="str">
        <f>Лист1!B51</f>
        <v>бумага нажд</v>
      </c>
      <c r="B353" s="219" t="s">
        <v>88</v>
      </c>
      <c r="C353" s="320"/>
      <c r="D353" s="216">
        <f>Лист1!C51*0.41</f>
        <v>8.1999999999999993</v>
      </c>
      <c r="E353" s="387">
        <f>Лист1!D51</f>
        <v>17</v>
      </c>
      <c r="F353" s="218">
        <f t="shared" si="11"/>
        <v>139.39999999999998</v>
      </c>
    </row>
    <row r="354" spans="1:6" ht="16.5" x14ac:dyDescent="0.25">
      <c r="A354" s="378" t="str">
        <f>Лист1!B52</f>
        <v>круг отрезной</v>
      </c>
      <c r="B354" s="219" t="s">
        <v>88</v>
      </c>
      <c r="C354" s="320"/>
      <c r="D354" s="216">
        <f>Лист1!C52*0.41</f>
        <v>4.0999999999999996</v>
      </c>
      <c r="E354" s="387">
        <f>Лист1!D52</f>
        <v>34</v>
      </c>
      <c r="F354" s="218">
        <f t="shared" si="11"/>
        <v>139.39999999999998</v>
      </c>
    </row>
    <row r="355" spans="1:6" ht="16.5" x14ac:dyDescent="0.25">
      <c r="A355" s="378" t="str">
        <f>Лист1!B53</f>
        <v>герметик</v>
      </c>
      <c r="B355" s="219" t="s">
        <v>88</v>
      </c>
      <c r="C355" s="320"/>
      <c r="D355" s="216">
        <f>Лист1!C53*0.41</f>
        <v>0.41</v>
      </c>
      <c r="E355" s="387">
        <f>Лист1!D53</f>
        <v>266</v>
      </c>
      <c r="F355" s="218">
        <f t="shared" si="11"/>
        <v>109.05999999999999</v>
      </c>
    </row>
    <row r="356" spans="1:6" ht="16.5" x14ac:dyDescent="0.25">
      <c r="A356" s="378" t="str">
        <f>Лист1!B54</f>
        <v>кенгуру</v>
      </c>
      <c r="B356" s="219" t="s">
        <v>88</v>
      </c>
      <c r="C356" s="320"/>
      <c r="D356" s="216">
        <f>Лист1!C54*0.41</f>
        <v>0.82</v>
      </c>
      <c r="E356" s="387">
        <f>Лист1!D54</f>
        <v>274</v>
      </c>
      <c r="F356" s="218">
        <f t="shared" si="11"/>
        <v>224.67999999999998</v>
      </c>
    </row>
    <row r="357" spans="1:6" ht="16.5" x14ac:dyDescent="0.25">
      <c r="A357" s="378" t="str">
        <f>Лист1!B55</f>
        <v>цемент 50 кг</v>
      </c>
      <c r="B357" s="219" t="s">
        <v>88</v>
      </c>
      <c r="C357" s="297"/>
      <c r="D357" s="216">
        <f>Лист1!C55*0.41</f>
        <v>0.82</v>
      </c>
      <c r="E357" s="387">
        <f>Лист1!D55</f>
        <v>800</v>
      </c>
      <c r="F357" s="218">
        <f t="shared" si="11"/>
        <v>656</v>
      </c>
    </row>
    <row r="358" spans="1:6" ht="16.5" x14ac:dyDescent="0.25">
      <c r="A358" s="378" t="str">
        <f>Лист1!B56</f>
        <v>эмаль аэрозоль</v>
      </c>
      <c r="B358" s="219" t="s">
        <v>88</v>
      </c>
      <c r="C358" s="297"/>
      <c r="D358" s="216">
        <f>Лист1!C56*0.41</f>
        <v>2.0499999999999998</v>
      </c>
      <c r="E358" s="387">
        <f>Лист1!D56</f>
        <v>193</v>
      </c>
      <c r="F358" s="218">
        <f t="shared" si="11"/>
        <v>395.65</v>
      </c>
    </row>
    <row r="359" spans="1:6" ht="16.5" x14ac:dyDescent="0.25">
      <c r="A359" s="378" t="str">
        <f>Лист1!B57</f>
        <v>эмаль аэрозоль</v>
      </c>
      <c r="B359" s="219" t="s">
        <v>88</v>
      </c>
      <c r="C359" s="297"/>
      <c r="D359" s="216">
        <f>Лист1!C57*0.41</f>
        <v>2.0499999999999998</v>
      </c>
      <c r="E359" s="387">
        <f>Лист1!D57</f>
        <v>185</v>
      </c>
      <c r="F359" s="218">
        <f t="shared" si="11"/>
        <v>379.24999999999994</v>
      </c>
    </row>
    <row r="360" spans="1:6" ht="16.5" x14ac:dyDescent="0.25">
      <c r="A360" s="378" t="str">
        <f>Лист1!B58</f>
        <v>рукав резина</v>
      </c>
      <c r="B360" s="219" t="s">
        <v>88</v>
      </c>
      <c r="C360" s="297"/>
      <c r="D360" s="216">
        <f>Лист1!C58*0.41</f>
        <v>2.46</v>
      </c>
      <c r="E360" s="387">
        <f>Лист1!D58</f>
        <v>280</v>
      </c>
      <c r="F360" s="218">
        <f t="shared" si="11"/>
        <v>688.8</v>
      </c>
    </row>
    <row r="361" spans="1:6" ht="16.5" x14ac:dyDescent="0.25">
      <c r="A361" s="378" t="str">
        <f>Лист1!B59</f>
        <v>лампа</v>
      </c>
      <c r="B361" s="219" t="s">
        <v>88</v>
      </c>
      <c r="C361" s="297"/>
      <c r="D361" s="216">
        <f>Лист1!C59*0.41</f>
        <v>2.0499999999999998</v>
      </c>
      <c r="E361" s="387">
        <f>Лист1!D59</f>
        <v>139</v>
      </c>
      <c r="F361" s="218">
        <f t="shared" si="11"/>
        <v>284.95</v>
      </c>
    </row>
    <row r="362" spans="1:6" ht="16.5" x14ac:dyDescent="0.25">
      <c r="A362" s="378" t="str">
        <f>Лист1!B60</f>
        <v>лампа энергосберегающая</v>
      </c>
      <c r="B362" s="219" t="s">
        <v>88</v>
      </c>
      <c r="C362" s="297"/>
      <c r="D362" s="216">
        <f>Лист1!C60*0.41</f>
        <v>0.41</v>
      </c>
      <c r="E362" s="387">
        <f>Лист1!D60</f>
        <v>190</v>
      </c>
      <c r="F362" s="218">
        <f t="shared" si="11"/>
        <v>77.899999999999991</v>
      </c>
    </row>
    <row r="363" spans="1:6" ht="16.5" x14ac:dyDescent="0.25">
      <c r="A363" s="378" t="str">
        <f>Лист1!B61</f>
        <v>антифриз</v>
      </c>
      <c r="B363" s="219" t="s">
        <v>88</v>
      </c>
      <c r="C363" s="297"/>
      <c r="D363" s="216">
        <f>Лист1!C61*0.41</f>
        <v>0.41</v>
      </c>
      <c r="E363" s="387">
        <f>Лист1!D61</f>
        <v>630</v>
      </c>
      <c r="F363" s="218">
        <f t="shared" si="11"/>
        <v>258.3</v>
      </c>
    </row>
    <row r="364" spans="1:6" ht="16.5" x14ac:dyDescent="0.25">
      <c r="A364" s="378" t="str">
        <f>Лист1!B62</f>
        <v>коврик автомобильный</v>
      </c>
      <c r="B364" s="219" t="s">
        <v>88</v>
      </c>
      <c r="C364" s="297"/>
      <c r="D364" s="216">
        <f>Лист1!C62*0.41</f>
        <v>0.41</v>
      </c>
      <c r="E364" s="387">
        <f>Лист1!D62</f>
        <v>3400</v>
      </c>
      <c r="F364" s="218">
        <f t="shared" si="11"/>
        <v>1394</v>
      </c>
    </row>
    <row r="365" spans="1:6" ht="16.5" x14ac:dyDescent="0.25">
      <c r="A365" s="378" t="str">
        <f>Лист1!B63</f>
        <v>краска акрил</v>
      </c>
      <c r="B365" s="219" t="s">
        <v>88</v>
      </c>
      <c r="C365" s="297"/>
      <c r="D365" s="216">
        <f>Лист1!C63*0.41</f>
        <v>1.23</v>
      </c>
      <c r="E365" s="387">
        <f>Лист1!D63</f>
        <v>1135</v>
      </c>
      <c r="F365" s="218">
        <f t="shared" si="11"/>
        <v>1396.05</v>
      </c>
    </row>
    <row r="366" spans="1:6" ht="16.5" x14ac:dyDescent="0.25">
      <c r="A366" s="378" t="str">
        <f>Лист1!B64</f>
        <v>валик</v>
      </c>
      <c r="B366" s="219" t="s">
        <v>88</v>
      </c>
      <c r="C366" s="297"/>
      <c r="D366" s="216">
        <f>Лист1!C64*0.41</f>
        <v>1.64</v>
      </c>
      <c r="E366" s="387">
        <f>Лист1!D64</f>
        <v>72.5</v>
      </c>
      <c r="F366" s="218">
        <f t="shared" si="11"/>
        <v>118.89999999999999</v>
      </c>
    </row>
    <row r="367" spans="1:6" ht="16.5" x14ac:dyDescent="0.25">
      <c r="A367" s="378" t="str">
        <f>Лист1!B65</f>
        <v>скотч маляр</v>
      </c>
      <c r="B367" s="219" t="s">
        <v>88</v>
      </c>
      <c r="C367" s="297"/>
      <c r="D367" s="216">
        <f>Лист1!C65*0.41</f>
        <v>2.0499999999999998</v>
      </c>
      <c r="E367" s="387">
        <f>Лист1!D65</f>
        <v>115</v>
      </c>
      <c r="F367" s="218">
        <f t="shared" si="11"/>
        <v>235.74999999999997</v>
      </c>
    </row>
    <row r="368" spans="1:6" ht="16.5" x14ac:dyDescent="0.25">
      <c r="A368" s="378" t="str">
        <f>Лист1!B66</f>
        <v xml:space="preserve">колер </v>
      </c>
      <c r="B368" s="219" t="s">
        <v>88</v>
      </c>
      <c r="C368" s="297"/>
      <c r="D368" s="216">
        <f>Лист1!C66*0.41</f>
        <v>2.0499999999999998</v>
      </c>
      <c r="E368" s="387">
        <f>Лист1!D66</f>
        <v>161</v>
      </c>
      <c r="F368" s="218">
        <f t="shared" si="11"/>
        <v>330.04999999999995</v>
      </c>
    </row>
    <row r="369" spans="1:9" ht="16.5" x14ac:dyDescent="0.25">
      <c r="A369" s="378" t="str">
        <f>Лист1!B67</f>
        <v>скотч маляр</v>
      </c>
      <c r="B369" s="219" t="s">
        <v>88</v>
      </c>
      <c r="C369" s="297"/>
      <c r="D369" s="216">
        <f>Лист1!C67*0.41</f>
        <v>4.51</v>
      </c>
      <c r="E369" s="387">
        <f>Лист1!D67</f>
        <v>50</v>
      </c>
      <c r="F369" s="218">
        <f t="shared" si="11"/>
        <v>225.5</v>
      </c>
    </row>
    <row r="370" spans="1:9" ht="16.5" x14ac:dyDescent="0.25">
      <c r="A370" s="378" t="str">
        <f>Лист1!B68</f>
        <v>паста колеровочная</v>
      </c>
      <c r="B370" s="219" t="s">
        <v>88</v>
      </c>
      <c r="C370" s="297"/>
      <c r="D370" s="216">
        <f>Лист1!C68*0.41</f>
        <v>4.0999999999999996</v>
      </c>
      <c r="E370" s="387">
        <f>Лист1!D68</f>
        <v>109</v>
      </c>
      <c r="F370" s="218">
        <f t="shared" ref="F370:F423" si="12">D370*E370</f>
        <v>446.9</v>
      </c>
    </row>
    <row r="371" spans="1:9" ht="16.5" x14ac:dyDescent="0.25">
      <c r="A371" s="378" t="str">
        <f>Лист1!B69</f>
        <v>колер</v>
      </c>
      <c r="B371" s="219" t="s">
        <v>88</v>
      </c>
      <c r="C371" s="297"/>
      <c r="D371" s="216">
        <f>Лист1!C69*0.41</f>
        <v>3.28</v>
      </c>
      <c r="E371" s="387">
        <f>Лист1!D69</f>
        <v>50</v>
      </c>
      <c r="F371" s="218">
        <f t="shared" si="12"/>
        <v>164</v>
      </c>
    </row>
    <row r="372" spans="1:9" ht="16.5" x14ac:dyDescent="0.25">
      <c r="A372" s="378" t="str">
        <f>Лист1!B70</f>
        <v>краска акрил</v>
      </c>
      <c r="B372" s="219" t="s">
        <v>88</v>
      </c>
      <c r="C372" s="297"/>
      <c r="D372" s="216">
        <f>Лист1!C70*0.41</f>
        <v>0.41</v>
      </c>
      <c r="E372" s="387">
        <f>Лист1!D70</f>
        <v>360</v>
      </c>
      <c r="F372" s="218">
        <f t="shared" si="12"/>
        <v>147.6</v>
      </c>
    </row>
    <row r="373" spans="1:9" ht="16.5" x14ac:dyDescent="0.25">
      <c r="A373" s="378" t="str">
        <f>Лист1!B71</f>
        <v>насадка на валик</v>
      </c>
      <c r="B373" s="219" t="s">
        <v>88</v>
      </c>
      <c r="C373" s="297"/>
      <c r="D373" s="216">
        <f>Лист1!C71*0.41</f>
        <v>1.64</v>
      </c>
      <c r="E373" s="387">
        <f>Лист1!D71</f>
        <v>20</v>
      </c>
      <c r="F373" s="218">
        <f t="shared" si="12"/>
        <v>32.799999999999997</v>
      </c>
    </row>
    <row r="374" spans="1:9" ht="16.5" x14ac:dyDescent="0.25">
      <c r="A374" s="378" t="str">
        <f>Лист1!B72</f>
        <v>HDMI кабель 5м</v>
      </c>
      <c r="B374" s="219" t="s">
        <v>88</v>
      </c>
      <c r="C374" s="297"/>
      <c r="D374" s="216">
        <f>Лист1!C72*0.41</f>
        <v>0.41</v>
      </c>
      <c r="E374" s="387">
        <f>Лист1!D72</f>
        <v>600</v>
      </c>
      <c r="F374" s="218">
        <f t="shared" si="12"/>
        <v>245.99999999999997</v>
      </c>
    </row>
    <row r="375" spans="1:9" ht="16.5" x14ac:dyDescent="0.25">
      <c r="A375" s="378" t="str">
        <f>Лист1!B73</f>
        <v>HDMI кабель 10м</v>
      </c>
      <c r="B375" s="219" t="s">
        <v>88</v>
      </c>
      <c r="C375" s="297"/>
      <c r="D375" s="216">
        <f>Лист1!C73*0.41</f>
        <v>0.41</v>
      </c>
      <c r="E375" s="387">
        <f>Лист1!D73</f>
        <v>900</v>
      </c>
      <c r="F375" s="218">
        <f t="shared" si="12"/>
        <v>369</v>
      </c>
    </row>
    <row r="376" spans="1:9" ht="16.5" x14ac:dyDescent="0.25">
      <c r="A376" s="378" t="str">
        <f>Лист1!B74</f>
        <v>сумка для ноутбука</v>
      </c>
      <c r="B376" s="219" t="s">
        <v>88</v>
      </c>
      <c r="C376" s="297"/>
      <c r="D376" s="216">
        <f>Лист1!C74*0.41</f>
        <v>1.23</v>
      </c>
      <c r="E376" s="387">
        <f>Лист1!D74</f>
        <v>1400</v>
      </c>
      <c r="F376" s="218">
        <f t="shared" si="12"/>
        <v>1722</v>
      </c>
    </row>
    <row r="377" spans="1:9" ht="14.45" customHeight="1" x14ac:dyDescent="0.25">
      <c r="A377" s="378" t="str">
        <f>Лист1!B75</f>
        <v>флеш карта</v>
      </c>
      <c r="B377" s="219" t="s">
        <v>88</v>
      </c>
      <c r="C377" s="297"/>
      <c r="D377" s="216">
        <f>Лист1!C75*0.41</f>
        <v>2.46</v>
      </c>
      <c r="E377" s="387">
        <f>Лист1!D75</f>
        <v>700</v>
      </c>
      <c r="F377" s="218">
        <f t="shared" si="12"/>
        <v>1722</v>
      </c>
      <c r="H377" s="317"/>
      <c r="I377" s="115"/>
    </row>
    <row r="378" spans="1:9" ht="16.5" x14ac:dyDescent="0.25">
      <c r="A378" s="378" t="str">
        <f>Лист1!B76</f>
        <v>кулер для процессора</v>
      </c>
      <c r="B378" s="219" t="s">
        <v>88</v>
      </c>
      <c r="C378" s="297"/>
      <c r="D378" s="216">
        <f>Лист1!C76*0.41</f>
        <v>0.41</v>
      </c>
      <c r="E378" s="387">
        <f>Лист1!D76</f>
        <v>700</v>
      </c>
      <c r="F378" s="218">
        <f t="shared" si="12"/>
        <v>287</v>
      </c>
      <c r="H378" s="317"/>
      <c r="I378" s="115"/>
    </row>
    <row r="379" spans="1:9" ht="16.5" x14ac:dyDescent="0.25">
      <c r="A379" s="378" t="str">
        <f>Лист1!B77</f>
        <v>блок питания</v>
      </c>
      <c r="B379" s="219" t="s">
        <v>88</v>
      </c>
      <c r="C379" s="297"/>
      <c r="D379" s="216">
        <f>Лист1!C77*0.41</f>
        <v>0.41</v>
      </c>
      <c r="E379" s="387">
        <f>Лист1!D77</f>
        <v>1650</v>
      </c>
      <c r="F379" s="218">
        <f t="shared" si="12"/>
        <v>676.5</v>
      </c>
      <c r="H379" s="317"/>
      <c r="I379" s="115"/>
    </row>
    <row r="380" spans="1:9" ht="16.899999999999999" customHeight="1" x14ac:dyDescent="0.25">
      <c r="A380" s="378" t="str">
        <f>Лист1!B78</f>
        <v>клавиатура</v>
      </c>
      <c r="B380" s="219" t="s">
        <v>88</v>
      </c>
      <c r="C380" s="297"/>
      <c r="D380" s="216">
        <f>Лист1!C78*0.41</f>
        <v>1.23</v>
      </c>
      <c r="E380" s="387">
        <f>Лист1!D78</f>
        <v>1700</v>
      </c>
      <c r="F380" s="218">
        <f t="shared" si="12"/>
        <v>2091</v>
      </c>
      <c r="H380" s="317"/>
      <c r="I380" s="115"/>
    </row>
    <row r="381" spans="1:9" ht="15.6" customHeight="1" x14ac:dyDescent="0.25">
      <c r="A381" s="378" t="str">
        <f>Лист1!B79</f>
        <v>снеговая лопата</v>
      </c>
      <c r="B381" s="219" t="s">
        <v>88</v>
      </c>
      <c r="C381" s="297"/>
      <c r="D381" s="216">
        <f>Лист1!C79*0.41</f>
        <v>0.41</v>
      </c>
      <c r="E381" s="387">
        <f>Лист1!D79</f>
        <v>340</v>
      </c>
      <c r="F381" s="218">
        <f t="shared" si="12"/>
        <v>139.4</v>
      </c>
      <c r="H381" s="317"/>
      <c r="I381" s="115"/>
    </row>
    <row r="382" spans="1:9" ht="16.5" x14ac:dyDescent="0.25">
      <c r="A382" s="378" t="str">
        <f>Лист1!B80</f>
        <v>уголок</v>
      </c>
      <c r="B382" s="219" t="s">
        <v>88</v>
      </c>
      <c r="C382" s="297"/>
      <c r="D382" s="216">
        <f>Лист1!C80*0.41</f>
        <v>8.1999999999999993</v>
      </c>
      <c r="E382" s="387">
        <f>Лист1!D80</f>
        <v>10</v>
      </c>
      <c r="F382" s="218">
        <f t="shared" si="12"/>
        <v>82</v>
      </c>
      <c r="H382" s="317"/>
      <c r="I382" s="115"/>
    </row>
    <row r="383" spans="1:9" ht="16.5" x14ac:dyDescent="0.25">
      <c r="A383" s="378" t="str">
        <f>Лист1!B81</f>
        <v>перчатки</v>
      </c>
      <c r="B383" s="219" t="s">
        <v>88</v>
      </c>
      <c r="C383" s="297"/>
      <c r="D383" s="216">
        <f>Лист1!C81*0.41</f>
        <v>0.41</v>
      </c>
      <c r="E383" s="387">
        <f>Лист1!D81</f>
        <v>160</v>
      </c>
      <c r="F383" s="218">
        <f t="shared" si="12"/>
        <v>65.599999999999994</v>
      </c>
      <c r="H383" s="317"/>
      <c r="I383" s="115"/>
    </row>
    <row r="384" spans="1:9" ht="16.5" x14ac:dyDescent="0.25">
      <c r="A384" s="378" t="str">
        <f>Лист1!B82</f>
        <v>шпатель</v>
      </c>
      <c r="B384" s="219" t="s">
        <v>88</v>
      </c>
      <c r="C384" s="297"/>
      <c r="D384" s="216">
        <f>Лист1!C82*0.41</f>
        <v>0.41</v>
      </c>
      <c r="E384" s="387">
        <f>Лист1!D82</f>
        <v>70</v>
      </c>
      <c r="F384" s="218">
        <f t="shared" si="12"/>
        <v>28.7</v>
      </c>
      <c r="H384" s="317"/>
      <c r="I384" s="115"/>
    </row>
    <row r="385" spans="1:9" ht="16.5" x14ac:dyDescent="0.25">
      <c r="A385" s="378" t="str">
        <f>Лист1!B83</f>
        <v>шпатлевка</v>
      </c>
      <c r="B385" s="219" t="s">
        <v>88</v>
      </c>
      <c r="C385" s="297"/>
      <c r="D385" s="216">
        <f>Лист1!C83*0.41</f>
        <v>0.41</v>
      </c>
      <c r="E385" s="387">
        <f>Лист1!D83</f>
        <v>110</v>
      </c>
      <c r="F385" s="218">
        <f t="shared" si="12"/>
        <v>45.099999999999994</v>
      </c>
      <c r="H385" s="317"/>
      <c r="I385" s="115"/>
    </row>
    <row r="386" spans="1:9" ht="16.5" x14ac:dyDescent="0.25">
      <c r="A386" s="378" t="str">
        <f>Лист1!B84</f>
        <v>алебастр</v>
      </c>
      <c r="B386" s="219" t="s">
        <v>88</v>
      </c>
      <c r="C386" s="297"/>
      <c r="D386" s="216">
        <f>Лист1!C84*0.41</f>
        <v>0.41</v>
      </c>
      <c r="E386" s="387">
        <f>Лист1!D84</f>
        <v>35</v>
      </c>
      <c r="F386" s="218">
        <f t="shared" si="12"/>
        <v>14.35</v>
      </c>
      <c r="H386" s="317"/>
      <c r="I386" s="115"/>
    </row>
    <row r="387" spans="1:9" ht="16.5" x14ac:dyDescent="0.25">
      <c r="A387" s="378" t="str">
        <f>Лист1!B85</f>
        <v>кран шаровый</v>
      </c>
      <c r="B387" s="219" t="s">
        <v>88</v>
      </c>
      <c r="C387" s="297"/>
      <c r="D387" s="216">
        <f>Лист1!C85*0.41</f>
        <v>2.46</v>
      </c>
      <c r="E387" s="387">
        <f>Лист1!D85</f>
        <v>840</v>
      </c>
      <c r="F387" s="218">
        <f t="shared" si="12"/>
        <v>2066.4</v>
      </c>
      <c r="H387" s="317"/>
      <c r="I387" s="115"/>
    </row>
    <row r="388" spans="1:9" ht="16.5" x14ac:dyDescent="0.25">
      <c r="A388" s="378" t="str">
        <f>Лист1!B86</f>
        <v>мешок зеленый</v>
      </c>
      <c r="B388" s="219" t="s">
        <v>88</v>
      </c>
      <c r="C388" s="297"/>
      <c r="D388" s="216">
        <f>Лист1!C86*0.41</f>
        <v>20.5</v>
      </c>
      <c r="E388" s="387">
        <f>Лист1!D86</f>
        <v>12</v>
      </c>
      <c r="F388" s="218">
        <f t="shared" si="12"/>
        <v>246</v>
      </c>
      <c r="H388" s="317"/>
      <c r="I388" s="115"/>
    </row>
    <row r="389" spans="1:9" ht="16.5" x14ac:dyDescent="0.25">
      <c r="A389" s="378" t="str">
        <f>Лист1!B87</f>
        <v>настольная игра "тараканьи бега"</v>
      </c>
      <c r="B389" s="219" t="s">
        <v>88</v>
      </c>
      <c r="C389" s="297"/>
      <c r="D389" s="216">
        <f>Лист1!C87*0.41</f>
        <v>0.41</v>
      </c>
      <c r="E389" s="387">
        <f>Лист1!D87</f>
        <v>2100</v>
      </c>
      <c r="F389" s="218">
        <f t="shared" si="12"/>
        <v>861</v>
      </c>
      <c r="H389" s="317"/>
      <c r="I389" s="115"/>
    </row>
    <row r="390" spans="1:9" ht="16.5" x14ac:dyDescent="0.25">
      <c r="A390" s="378" t="str">
        <f>Лист1!B88</f>
        <v>настольная игра "Свинтус"</v>
      </c>
      <c r="B390" s="219" t="s">
        <v>88</v>
      </c>
      <c r="C390" s="297"/>
      <c r="D390" s="216">
        <f>Лист1!C88*0.41</f>
        <v>0.41</v>
      </c>
      <c r="E390" s="387">
        <f>Лист1!D88</f>
        <v>1800</v>
      </c>
      <c r="F390" s="218">
        <f t="shared" si="12"/>
        <v>738</v>
      </c>
      <c r="H390" s="317"/>
      <c r="I390" s="115"/>
    </row>
    <row r="391" spans="1:9" ht="16.5" x14ac:dyDescent="0.25">
      <c r="A391" s="378" t="str">
        <f>Лист1!B89</f>
        <v>настольная игра "мафия"</v>
      </c>
      <c r="B391" s="219" t="s">
        <v>88</v>
      </c>
      <c r="C391" s="297"/>
      <c r="D391" s="216">
        <f>Лист1!C89*0.41</f>
        <v>0.41</v>
      </c>
      <c r="E391" s="387">
        <f>Лист1!D89</f>
        <v>2800</v>
      </c>
      <c r="F391" s="218">
        <f t="shared" si="12"/>
        <v>1148</v>
      </c>
      <c r="H391" s="317"/>
      <c r="I391" s="115"/>
    </row>
    <row r="392" spans="1:9" ht="16.5" x14ac:dyDescent="0.25">
      <c r="A392" s="378" t="str">
        <f>Лист1!B90</f>
        <v>мыло жидкое</v>
      </c>
      <c r="B392" s="219" t="s">
        <v>88</v>
      </c>
      <c r="C392" s="297"/>
      <c r="D392" s="216">
        <f>Лист1!C90*0.41</f>
        <v>1.23</v>
      </c>
      <c r="E392" s="387">
        <f>Лист1!D90</f>
        <v>400</v>
      </c>
      <c r="F392" s="218">
        <f t="shared" si="12"/>
        <v>492</v>
      </c>
      <c r="H392" s="317"/>
      <c r="I392" s="115"/>
    </row>
    <row r="393" spans="1:9" ht="16.5" x14ac:dyDescent="0.25">
      <c r="A393" s="378" t="str">
        <f>Лист1!B91</f>
        <v>насадка на швабру</v>
      </c>
      <c r="B393" s="219" t="s">
        <v>88</v>
      </c>
      <c r="C393" s="297"/>
      <c r="D393" s="216">
        <f>Лист1!C91*0.41</f>
        <v>4.0999999999999996</v>
      </c>
      <c r="E393" s="387">
        <f>Лист1!D91</f>
        <v>100</v>
      </c>
      <c r="F393" s="218">
        <f t="shared" si="12"/>
        <v>409.99999999999994</v>
      </c>
      <c r="H393" s="317"/>
      <c r="I393" s="115"/>
    </row>
    <row r="394" spans="1:9" ht="16.5" x14ac:dyDescent="0.25">
      <c r="A394" s="378" t="str">
        <f>Лист1!B92</f>
        <v>ведро пластик</v>
      </c>
      <c r="B394" s="219" t="s">
        <v>88</v>
      </c>
      <c r="C394" s="297"/>
      <c r="D394" s="216">
        <f>Лист1!C92*0.41</f>
        <v>0.82</v>
      </c>
      <c r="E394" s="387">
        <f>Лист1!D92</f>
        <v>280</v>
      </c>
      <c r="F394" s="218">
        <f t="shared" si="12"/>
        <v>229.6</v>
      </c>
      <c r="H394" s="317"/>
      <c r="I394" s="115"/>
    </row>
    <row r="395" spans="1:9" ht="16.5" x14ac:dyDescent="0.25">
      <c r="A395" s="378" t="str">
        <f>Лист1!B93</f>
        <v>туал бумага</v>
      </c>
      <c r="B395" s="219" t="s">
        <v>88</v>
      </c>
      <c r="C395" s="297"/>
      <c r="D395" s="216">
        <f>Лист1!C93*0.41</f>
        <v>20.5</v>
      </c>
      <c r="E395" s="387">
        <f>Лист1!D93</f>
        <v>20</v>
      </c>
      <c r="F395" s="218">
        <f t="shared" si="12"/>
        <v>410</v>
      </c>
      <c r="H395" s="317"/>
      <c r="I395" s="115"/>
    </row>
    <row r="396" spans="1:9" ht="16.5" x14ac:dyDescent="0.25">
      <c r="A396" s="378" t="str">
        <f>Лист1!B94</f>
        <v>кнопки силовые</v>
      </c>
      <c r="B396" s="219" t="s">
        <v>88</v>
      </c>
      <c r="C396" s="297"/>
      <c r="D396" s="216">
        <f>Лист1!C94*0.41</f>
        <v>32.799999999999997</v>
      </c>
      <c r="E396" s="387">
        <f>Лист1!D94</f>
        <v>5</v>
      </c>
      <c r="F396" s="218">
        <f t="shared" si="12"/>
        <v>164</v>
      </c>
      <c r="H396" s="317"/>
      <c r="I396" s="115"/>
    </row>
    <row r="397" spans="1:9" ht="16.5" x14ac:dyDescent="0.25">
      <c r="A397" s="378" t="str">
        <f>Лист1!B95</f>
        <v>канц нож</v>
      </c>
      <c r="B397" s="219" t="s">
        <v>88</v>
      </c>
      <c r="C397" s="297"/>
      <c r="D397" s="216">
        <f>Лист1!C95*0.41</f>
        <v>4.0999999999999996</v>
      </c>
      <c r="E397" s="387">
        <f>Лист1!D95</f>
        <v>120</v>
      </c>
      <c r="F397" s="218">
        <f t="shared" si="12"/>
        <v>491.99999999999994</v>
      </c>
      <c r="H397" s="317"/>
      <c r="I397" s="115"/>
    </row>
    <row r="398" spans="1:9" ht="16.5" x14ac:dyDescent="0.25">
      <c r="A398" s="378" t="str">
        <f>Лист1!B96</f>
        <v>нож для хобби</v>
      </c>
      <c r="B398" s="219" t="s">
        <v>88</v>
      </c>
      <c r="C398" s="297"/>
      <c r="D398" s="216">
        <f>Лист1!C96*0.41</f>
        <v>2.0499999999999998</v>
      </c>
      <c r="E398" s="387">
        <f>Лист1!D96</f>
        <v>260</v>
      </c>
      <c r="F398" s="218">
        <f t="shared" si="12"/>
        <v>533</v>
      </c>
      <c r="H398" s="317"/>
      <c r="I398" s="115"/>
    </row>
    <row r="399" spans="1:9" ht="16.5" x14ac:dyDescent="0.25">
      <c r="A399" s="378" t="str">
        <f>Лист1!B97</f>
        <v>магниты для доски (уп 9 шт)</v>
      </c>
      <c r="B399" s="219" t="s">
        <v>88</v>
      </c>
      <c r="C399" s="297"/>
      <c r="D399" s="216">
        <f>Лист1!C97*0.41</f>
        <v>2.0499999999999998</v>
      </c>
      <c r="E399" s="387">
        <f>Лист1!D97</f>
        <v>300</v>
      </c>
      <c r="F399" s="218">
        <f t="shared" si="12"/>
        <v>615</v>
      </c>
      <c r="H399" s="317"/>
      <c r="I399" s="115"/>
    </row>
    <row r="400" spans="1:9" ht="16.5" x14ac:dyDescent="0.25">
      <c r="A400" s="378" t="str">
        <f>Лист1!B98</f>
        <v>ежедневник</v>
      </c>
      <c r="B400" s="219" t="s">
        <v>88</v>
      </c>
      <c r="C400" s="297"/>
      <c r="D400" s="216">
        <f>Лист1!C98*0.41</f>
        <v>2.0499999999999998</v>
      </c>
      <c r="E400" s="387">
        <f>Лист1!D98</f>
        <v>650</v>
      </c>
      <c r="F400" s="218">
        <f t="shared" si="12"/>
        <v>1332.4999999999998</v>
      </c>
      <c r="H400" s="317"/>
      <c r="I400" s="115"/>
    </row>
    <row r="401" spans="1:9" ht="16.5" x14ac:dyDescent="0.25">
      <c r="A401" s="378" t="str">
        <f>Лист1!B99</f>
        <v>ср-во для стекол</v>
      </c>
      <c r="B401" s="219" t="s">
        <v>88</v>
      </c>
      <c r="C401" s="297"/>
      <c r="D401" s="216">
        <f>Лист1!C99*0.41</f>
        <v>0.82</v>
      </c>
      <c r="E401" s="387">
        <f>Лист1!D99</f>
        <v>240</v>
      </c>
      <c r="F401" s="218">
        <f t="shared" si="12"/>
        <v>196.79999999999998</v>
      </c>
      <c r="H401" s="317"/>
      <c r="I401" s="115"/>
    </row>
    <row r="402" spans="1:9" ht="16.5" x14ac:dyDescent="0.25">
      <c r="A402" s="378" t="str">
        <f>Лист1!B100</f>
        <v>пемолюкс</v>
      </c>
      <c r="B402" s="219" t="s">
        <v>88</v>
      </c>
      <c r="C402" s="297"/>
      <c r="D402" s="216">
        <f>Лист1!C100*0.41</f>
        <v>4.0999999999999996</v>
      </c>
      <c r="E402" s="387">
        <f>Лист1!D100</f>
        <v>60</v>
      </c>
      <c r="F402" s="218">
        <f t="shared" si="12"/>
        <v>245.99999999999997</v>
      </c>
      <c r="H402" s="317"/>
      <c r="I402" s="115"/>
    </row>
    <row r="403" spans="1:9" ht="16.5" x14ac:dyDescent="0.25">
      <c r="A403" s="378" t="str">
        <f>Лист1!B101</f>
        <v>доместос</v>
      </c>
      <c r="B403" s="219" t="s">
        <v>88</v>
      </c>
      <c r="C403" s="297"/>
      <c r="D403" s="216">
        <f>Лист1!C101*0.41</f>
        <v>1.64</v>
      </c>
      <c r="E403" s="387">
        <f>Лист1!D101</f>
        <v>95</v>
      </c>
      <c r="F403" s="218">
        <f t="shared" si="12"/>
        <v>155.79999999999998</v>
      </c>
      <c r="H403" s="317"/>
      <c r="I403" s="115"/>
    </row>
    <row r="404" spans="1:9" ht="16.5" x14ac:dyDescent="0.25">
      <c r="A404" s="378" t="str">
        <f>Лист1!B102</f>
        <v>маркер</v>
      </c>
      <c r="B404" s="219" t="s">
        <v>88</v>
      </c>
      <c r="C404" s="297"/>
      <c r="D404" s="216">
        <f>Лист1!C102*0.41</f>
        <v>12.299999999999999</v>
      </c>
      <c r="E404" s="387">
        <f>Лист1!D102</f>
        <v>50</v>
      </c>
      <c r="F404" s="218">
        <f t="shared" si="12"/>
        <v>615</v>
      </c>
      <c r="H404" s="317"/>
      <c r="I404" s="115"/>
    </row>
    <row r="405" spans="1:9" ht="16.5" x14ac:dyDescent="0.25">
      <c r="A405" s="378" t="str">
        <f>Лист1!B103</f>
        <v>тал блок освеж</v>
      </c>
      <c r="B405" s="219" t="s">
        <v>88</v>
      </c>
      <c r="C405" s="297"/>
      <c r="D405" s="216">
        <f>Лист1!C103*0.41</f>
        <v>4.0999999999999996</v>
      </c>
      <c r="E405" s="387">
        <f>Лист1!D103</f>
        <v>145</v>
      </c>
      <c r="F405" s="218">
        <f t="shared" si="12"/>
        <v>594.5</v>
      </c>
      <c r="H405" s="317"/>
      <c r="I405" s="115"/>
    </row>
    <row r="406" spans="1:9" ht="16.5" x14ac:dyDescent="0.25">
      <c r="A406" s="378" t="str">
        <f>Лист1!B104</f>
        <v>футболка-поло белая с логотипом, мужская</v>
      </c>
      <c r="B406" s="219" t="s">
        <v>88</v>
      </c>
      <c r="C406" s="297"/>
      <c r="D406" s="216">
        <f>Лист1!C104*0.41</f>
        <v>1.64</v>
      </c>
      <c r="E406" s="387">
        <f>Лист1!D104</f>
        <v>1050</v>
      </c>
      <c r="F406" s="218">
        <f t="shared" si="12"/>
        <v>1722</v>
      </c>
      <c r="H406" s="317"/>
      <c r="I406" s="115"/>
    </row>
    <row r="407" spans="1:9" ht="16.5" x14ac:dyDescent="0.25">
      <c r="A407" s="378" t="str">
        <f>Лист1!B105</f>
        <v>футболка-поло белая с логотипом, женская</v>
      </c>
      <c r="B407" s="219" t="s">
        <v>88</v>
      </c>
      <c r="C407" s="297"/>
      <c r="D407" s="216">
        <f>Лист1!C105*0.41</f>
        <v>3.69</v>
      </c>
      <c r="E407" s="387">
        <f>Лист1!D105</f>
        <v>950</v>
      </c>
      <c r="F407" s="218">
        <f t="shared" si="12"/>
        <v>3505.5</v>
      </c>
      <c r="H407" s="317"/>
      <c r="I407" s="115"/>
    </row>
    <row r="408" spans="1:9" ht="16.5" x14ac:dyDescent="0.25">
      <c r="A408" s="378" t="str">
        <f>Лист1!B106</f>
        <v>радиатор медный</v>
      </c>
      <c r="B408" s="219" t="s">
        <v>88</v>
      </c>
      <c r="C408" s="297"/>
      <c r="D408" s="216">
        <f>Лист1!C106*0.41</f>
        <v>0.41</v>
      </c>
      <c r="E408" s="387">
        <f>Лист1!D106</f>
        <v>15960</v>
      </c>
      <c r="F408" s="218">
        <f t="shared" si="12"/>
        <v>6543.5999999999995</v>
      </c>
      <c r="H408" s="317"/>
      <c r="I408" s="115"/>
    </row>
    <row r="409" spans="1:9" ht="16.5" x14ac:dyDescent="0.25">
      <c r="A409" s="378" t="str">
        <f>Лист1!B107</f>
        <v>гидротолкатель клапана</v>
      </c>
      <c r="B409" s="219" t="s">
        <v>88</v>
      </c>
      <c r="C409" s="297"/>
      <c r="D409" s="216">
        <f>Лист1!C107*0.41</f>
        <v>0.82</v>
      </c>
      <c r="E409" s="387">
        <f>Лист1!D107</f>
        <v>2300</v>
      </c>
      <c r="F409" s="218">
        <f t="shared" si="12"/>
        <v>1886</v>
      </c>
      <c r="H409" s="317"/>
      <c r="I409" s="115"/>
    </row>
    <row r="410" spans="1:9" ht="16.5" x14ac:dyDescent="0.25">
      <c r="A410" s="378" t="str">
        <f>Лист1!B108</f>
        <v>маслосъемные колпачки (16 шт)</v>
      </c>
      <c r="B410" s="219" t="s">
        <v>88</v>
      </c>
      <c r="C410" s="297"/>
      <c r="D410" s="216">
        <f>Лист1!C108*0.41</f>
        <v>0.41</v>
      </c>
      <c r="E410" s="387">
        <f>Лист1!D108</f>
        <v>649</v>
      </c>
      <c r="F410" s="218">
        <f t="shared" si="12"/>
        <v>266.08999999999997</v>
      </c>
      <c r="H410" s="317"/>
      <c r="I410" s="115"/>
    </row>
    <row r="411" spans="1:9" ht="16.5" x14ac:dyDescent="0.25">
      <c r="A411" s="378" t="str">
        <f>Лист1!B109</f>
        <v>к-т ГРМ (полный)</v>
      </c>
      <c r="B411" s="219" t="s">
        <v>88</v>
      </c>
      <c r="C411" s="297"/>
      <c r="D411" s="216">
        <f>Лист1!C109*0.41</f>
        <v>0.41</v>
      </c>
      <c r="E411" s="387">
        <f>Лист1!D109</f>
        <v>6242</v>
      </c>
      <c r="F411" s="218">
        <f t="shared" si="12"/>
        <v>2559.2199999999998</v>
      </c>
      <c r="H411" s="317"/>
      <c r="I411" s="115"/>
    </row>
    <row r="412" spans="1:9" ht="16.5" x14ac:dyDescent="0.25">
      <c r="A412" s="378" t="str">
        <f>Лист1!B110</f>
        <v>фланец упорный распредвала</v>
      </c>
      <c r="B412" s="219" t="s">
        <v>88</v>
      </c>
      <c r="C412" s="297"/>
      <c r="D412" s="216">
        <f>Лист1!C110*0.41</f>
        <v>0.82</v>
      </c>
      <c r="E412" s="387">
        <f>Лист1!D110</f>
        <v>27</v>
      </c>
      <c r="F412" s="218">
        <f t="shared" si="12"/>
        <v>22.139999999999997</v>
      </c>
      <c r="H412" s="317"/>
      <c r="I412" s="115"/>
    </row>
    <row r="413" spans="1:9" ht="16.5" x14ac:dyDescent="0.25">
      <c r="A413" s="378" t="str">
        <f>Лист1!B111</f>
        <v>гидронатяжитель цепи</v>
      </c>
      <c r="B413" s="219" t="s">
        <v>88</v>
      </c>
      <c r="C413" s="297"/>
      <c r="D413" s="216">
        <f>Лист1!C111*0.41</f>
        <v>0.82</v>
      </c>
      <c r="E413" s="387">
        <f>Лист1!D111</f>
        <v>226</v>
      </c>
      <c r="F413" s="218">
        <f t="shared" si="12"/>
        <v>185.32</v>
      </c>
      <c r="H413" s="317"/>
      <c r="I413" s="115"/>
    </row>
    <row r="414" spans="1:9" ht="16.5" x14ac:dyDescent="0.25">
      <c r="A414" s="378" t="str">
        <f>Лист1!B112</f>
        <v>прокладка головки блока</v>
      </c>
      <c r="B414" s="219" t="s">
        <v>88</v>
      </c>
      <c r="C414" s="297"/>
      <c r="D414" s="216">
        <f>Лист1!C112*0.41</f>
        <v>0.41</v>
      </c>
      <c r="E414" s="387">
        <f>Лист1!D112</f>
        <v>1050</v>
      </c>
      <c r="F414" s="218">
        <f t="shared" si="12"/>
        <v>430.5</v>
      </c>
      <c r="H414" s="317"/>
      <c r="I414" s="115"/>
    </row>
    <row r="415" spans="1:9" ht="16.5" x14ac:dyDescent="0.25">
      <c r="A415" s="378" t="str">
        <f>Лист1!B113</f>
        <v>к-т прокладок на дв.4091</v>
      </c>
      <c r="B415" s="219" t="s">
        <v>88</v>
      </c>
      <c r="C415" s="297"/>
      <c r="D415" s="216">
        <f>Лист1!C113*0.41</f>
        <v>0.41</v>
      </c>
      <c r="E415" s="387">
        <f>Лист1!D113</f>
        <v>1037</v>
      </c>
      <c r="F415" s="218">
        <f t="shared" si="12"/>
        <v>425.16999999999996</v>
      </c>
      <c r="H415" s="317"/>
      <c r="I415" s="115"/>
    </row>
    <row r="416" spans="1:9" ht="16.5" x14ac:dyDescent="0.25">
      <c r="A416" s="378" t="str">
        <f>Лист1!B114</f>
        <v>dextron iv</v>
      </c>
      <c r="B416" s="219" t="s">
        <v>88</v>
      </c>
      <c r="C416" s="297"/>
      <c r="D416" s="216">
        <f>Лист1!C114*0.41</f>
        <v>0.41</v>
      </c>
      <c r="E416" s="387">
        <f>Лист1!D114</f>
        <v>725</v>
      </c>
      <c r="F416" s="218">
        <f t="shared" si="12"/>
        <v>297.25</v>
      </c>
      <c r="H416" s="317"/>
      <c r="I416" s="115"/>
    </row>
    <row r="417" spans="1:9" ht="16.5" x14ac:dyDescent="0.25">
      <c r="A417" s="378" t="str">
        <f>Лист1!B115</f>
        <v>смазка (шрус)</v>
      </c>
      <c r="B417" s="219" t="s">
        <v>88</v>
      </c>
      <c r="C417" s="297"/>
      <c r="D417" s="216">
        <f>Лист1!C115*0.41</f>
        <v>2.0499999999999998</v>
      </c>
      <c r="E417" s="387">
        <f>Лист1!D115</f>
        <v>280</v>
      </c>
      <c r="F417" s="218">
        <f t="shared" si="12"/>
        <v>574</v>
      </c>
      <c r="H417" s="317"/>
      <c r="I417" s="115"/>
    </row>
    <row r="418" spans="1:9" ht="16.5" x14ac:dyDescent="0.25">
      <c r="A418" s="378" t="str">
        <f>Лист1!B116</f>
        <v>смазка литол-24</v>
      </c>
      <c r="B418" s="219" t="s">
        <v>88</v>
      </c>
      <c r="C418" s="297"/>
      <c r="D418" s="216">
        <f>Лист1!C116*0.41</f>
        <v>1.64</v>
      </c>
      <c r="E418" s="387">
        <f>Лист1!D116</f>
        <v>145</v>
      </c>
      <c r="F418" s="218">
        <f t="shared" si="12"/>
        <v>237.79999999999998</v>
      </c>
      <c r="H418" s="317"/>
      <c r="I418" s="115"/>
    </row>
    <row r="419" spans="1:9" ht="16.5" x14ac:dyDescent="0.25">
      <c r="A419" s="378" t="str">
        <f>Лист1!B117</f>
        <v>тормозная жидкость (0,910 кг)</v>
      </c>
      <c r="B419" s="219" t="s">
        <v>88</v>
      </c>
      <c r="C419" s="297"/>
      <c r="D419" s="216">
        <f>Лист1!C117*0.41</f>
        <v>0.82</v>
      </c>
      <c r="E419" s="387">
        <f>Лист1!D117</f>
        <v>250</v>
      </c>
      <c r="F419" s="218">
        <f t="shared" si="12"/>
        <v>205</v>
      </c>
      <c r="H419" s="317"/>
      <c r="I419" s="115"/>
    </row>
    <row r="420" spans="1:9" ht="33" x14ac:dyDescent="0.25">
      <c r="A420" s="378" t="str">
        <f>Лист1!B118</f>
        <v>детали для пазла "Многоуровневая карта Северо-Енисейского района"</v>
      </c>
      <c r="B420" s="219" t="s">
        <v>88</v>
      </c>
      <c r="C420" s="297"/>
      <c r="D420" s="216">
        <f>Лист1!C118*0.41</f>
        <v>0.41</v>
      </c>
      <c r="E420" s="387">
        <f>Лист1!D118</f>
        <v>11000</v>
      </c>
      <c r="F420" s="218">
        <f t="shared" si="12"/>
        <v>4510</v>
      </c>
      <c r="H420" s="317"/>
      <c r="I420" s="115"/>
    </row>
    <row r="421" spans="1:9" ht="16.5" x14ac:dyDescent="0.25">
      <c r="A421" s="378" t="str">
        <f>Лист1!B119</f>
        <v>антифриз УАЗ</v>
      </c>
      <c r="B421" s="219" t="s">
        <v>88</v>
      </c>
      <c r="C421" s="297"/>
      <c r="D421" s="216">
        <f>Лист1!C119*0.41</f>
        <v>0.82</v>
      </c>
      <c r="E421" s="387">
        <f>Лист1!D119</f>
        <v>630</v>
      </c>
      <c r="F421" s="218">
        <f t="shared" si="12"/>
        <v>516.6</v>
      </c>
      <c r="H421" s="317"/>
      <c r="I421" s="115"/>
    </row>
    <row r="422" spans="1:9" ht="16.5" x14ac:dyDescent="0.25">
      <c r="A422" s="378" t="str">
        <f>Лист1!B120</f>
        <v>ГСМ УАЗ (Масло двигатель)</v>
      </c>
      <c r="B422" s="219" t="s">
        <v>88</v>
      </c>
      <c r="C422" s="297"/>
      <c r="D422" s="216">
        <f>Лист1!C120*0.41</f>
        <v>3.28</v>
      </c>
      <c r="E422" s="387">
        <f>Лист1!D120</f>
        <v>2963.25</v>
      </c>
      <c r="F422" s="218">
        <f t="shared" si="12"/>
        <v>9719.4599999999991</v>
      </c>
      <c r="H422" s="317"/>
      <c r="I422" s="115"/>
    </row>
    <row r="423" spans="1:9" ht="16.5" x14ac:dyDescent="0.25">
      <c r="A423" s="378" t="str">
        <f>Лист1!B121</f>
        <v>ГСМ Бензин</v>
      </c>
      <c r="B423" s="219" t="s">
        <v>88</v>
      </c>
      <c r="C423" s="297"/>
      <c r="D423" s="216">
        <f>Лист1!C121*0.41</f>
        <v>1230</v>
      </c>
      <c r="E423" s="387">
        <f>Лист1!D121</f>
        <v>50</v>
      </c>
      <c r="F423" s="218">
        <f t="shared" si="12"/>
        <v>61500</v>
      </c>
      <c r="H423" s="317"/>
      <c r="I423" s="115"/>
    </row>
    <row r="424" spans="1:9" ht="16.5" hidden="1" x14ac:dyDescent="0.25">
      <c r="A424" s="378">
        <f>Лист1!B122</f>
        <v>0</v>
      </c>
      <c r="B424" s="219"/>
      <c r="C424" s="297"/>
      <c r="D424" s="297"/>
      <c r="E424" s="327"/>
      <c r="F424" s="218"/>
      <c r="H424" s="317"/>
      <c r="I424" s="115"/>
    </row>
    <row r="425" spans="1:9" ht="16.5" hidden="1" x14ac:dyDescent="0.25">
      <c r="A425" s="378">
        <f>Лист1!B123</f>
        <v>0</v>
      </c>
      <c r="B425" s="219"/>
      <c r="C425" s="297"/>
      <c r="D425" s="297"/>
      <c r="E425" s="327"/>
      <c r="F425" s="218"/>
      <c r="H425" s="317"/>
      <c r="I425" s="115"/>
    </row>
    <row r="426" spans="1:9" ht="16.5" hidden="1" x14ac:dyDescent="0.25">
      <c r="A426" s="378">
        <f>Лист1!B124</f>
        <v>0</v>
      </c>
      <c r="B426" s="219"/>
      <c r="C426" s="297"/>
      <c r="D426" s="297"/>
      <c r="E426" s="327"/>
      <c r="F426" s="218"/>
      <c r="H426" s="317"/>
      <c r="I426" s="115"/>
    </row>
    <row r="427" spans="1:9" hidden="1" x14ac:dyDescent="0.25">
      <c r="A427" s="295"/>
      <c r="B427" s="219"/>
      <c r="C427" s="297"/>
      <c r="D427" s="297"/>
      <c r="E427" s="327"/>
      <c r="F427" s="218"/>
      <c r="H427" s="317"/>
      <c r="I427" s="115"/>
    </row>
    <row r="428" spans="1:9" hidden="1" x14ac:dyDescent="0.25">
      <c r="A428" s="295"/>
      <c r="B428" s="219"/>
      <c r="C428" s="297"/>
      <c r="D428" s="297"/>
      <c r="E428" s="327"/>
      <c r="F428" s="218"/>
      <c r="H428" s="317"/>
      <c r="I428" s="115"/>
    </row>
    <row r="429" spans="1:9" ht="15" hidden="1" customHeight="1" x14ac:dyDescent="0.25">
      <c r="A429" s="295"/>
      <c r="B429" s="219"/>
      <c r="C429" s="297"/>
      <c r="D429" s="297"/>
      <c r="E429" s="327"/>
      <c r="F429" s="218"/>
      <c r="H429" s="317"/>
      <c r="I429" s="115"/>
    </row>
    <row r="430" spans="1:9" hidden="1" x14ac:dyDescent="0.25">
      <c r="A430" s="295"/>
      <c r="B430" s="219"/>
      <c r="C430" s="297"/>
      <c r="D430" s="297"/>
      <c r="E430" s="327"/>
      <c r="F430" s="218"/>
      <c r="H430" s="317"/>
      <c r="I430" s="115"/>
    </row>
    <row r="431" spans="1:9" hidden="1" x14ac:dyDescent="0.25">
      <c r="A431" s="295"/>
      <c r="B431" s="219"/>
      <c r="C431" s="297"/>
      <c r="D431" s="297"/>
      <c r="E431" s="327"/>
      <c r="F431" s="218"/>
      <c r="H431" s="317"/>
      <c r="I431" s="115"/>
    </row>
    <row r="432" spans="1:9" hidden="1" x14ac:dyDescent="0.25">
      <c r="A432" s="295"/>
      <c r="B432" s="219"/>
      <c r="C432" s="297"/>
      <c r="D432" s="297"/>
      <c r="E432" s="327"/>
      <c r="F432" s="218"/>
      <c r="H432" s="317"/>
      <c r="I432" s="115"/>
    </row>
    <row r="433" spans="1:9" hidden="1" x14ac:dyDescent="0.25">
      <c r="A433" s="295"/>
      <c r="B433" s="219"/>
      <c r="C433" s="297"/>
      <c r="D433" s="297"/>
      <c r="E433" s="327"/>
      <c r="F433" s="218"/>
      <c r="H433" s="317"/>
      <c r="I433" s="115"/>
    </row>
    <row r="434" spans="1:9" hidden="1" x14ac:dyDescent="0.25">
      <c r="A434" s="295"/>
      <c r="B434" s="219"/>
      <c r="C434" s="297"/>
      <c r="D434" s="297"/>
      <c r="E434" s="327"/>
      <c r="F434" s="218"/>
      <c r="H434" s="317"/>
      <c r="I434" s="115"/>
    </row>
    <row r="435" spans="1:9" hidden="1" x14ac:dyDescent="0.25">
      <c r="A435" s="295"/>
      <c r="B435" s="219"/>
      <c r="C435" s="297"/>
      <c r="D435" s="297"/>
      <c r="E435" s="327"/>
      <c r="F435" s="218"/>
      <c r="H435" s="317"/>
      <c r="I435" s="115"/>
    </row>
    <row r="436" spans="1:9" hidden="1" x14ac:dyDescent="0.25">
      <c r="A436" s="295"/>
      <c r="B436" s="219"/>
      <c r="C436" s="297"/>
      <c r="D436" s="297"/>
      <c r="E436" s="327"/>
      <c r="F436" s="218"/>
      <c r="H436" s="317"/>
      <c r="I436" s="115"/>
    </row>
    <row r="437" spans="1:9" hidden="1" x14ac:dyDescent="0.25">
      <c r="A437" s="295"/>
      <c r="B437" s="219"/>
      <c r="C437" s="297"/>
      <c r="D437" s="297"/>
      <c r="E437" s="327"/>
      <c r="F437" s="218"/>
      <c r="H437" s="317"/>
      <c r="I437" s="115"/>
    </row>
    <row r="438" spans="1:9" hidden="1" x14ac:dyDescent="0.25">
      <c r="A438" s="295"/>
      <c r="B438" s="219"/>
      <c r="C438" s="297"/>
      <c r="D438" s="297"/>
      <c r="E438" s="327"/>
      <c r="F438" s="218"/>
      <c r="H438" s="317"/>
      <c r="I438" s="115"/>
    </row>
    <row r="439" spans="1:9" hidden="1" x14ac:dyDescent="0.25">
      <c r="A439" s="295"/>
      <c r="B439" s="219"/>
      <c r="C439" s="297"/>
      <c r="D439" s="297"/>
      <c r="E439" s="327"/>
      <c r="F439" s="218"/>
      <c r="H439" s="317"/>
      <c r="I439" s="115"/>
    </row>
    <row r="440" spans="1:9" hidden="1" x14ac:dyDescent="0.25">
      <c r="A440" s="295"/>
      <c r="B440" s="219"/>
      <c r="C440" s="297"/>
      <c r="D440" s="297"/>
      <c r="E440" s="327"/>
      <c r="F440" s="218"/>
      <c r="H440" s="317"/>
      <c r="I440" s="115"/>
    </row>
    <row r="441" spans="1:9" hidden="1" x14ac:dyDescent="0.25">
      <c r="A441" s="295"/>
      <c r="B441" s="219"/>
      <c r="C441" s="297"/>
      <c r="D441" s="297"/>
      <c r="E441" s="327"/>
      <c r="F441" s="218"/>
      <c r="H441" s="317"/>
      <c r="I441" s="115"/>
    </row>
    <row r="442" spans="1:9" hidden="1" x14ac:dyDescent="0.25">
      <c r="A442" s="295"/>
      <c r="B442" s="219"/>
      <c r="C442" s="297"/>
      <c r="D442" s="297"/>
      <c r="E442" s="327"/>
      <c r="F442" s="218"/>
      <c r="H442" s="317"/>
      <c r="I442" s="115"/>
    </row>
    <row r="443" spans="1:9" hidden="1" x14ac:dyDescent="0.25">
      <c r="A443" s="295"/>
      <c r="B443" s="219"/>
      <c r="C443" s="297"/>
      <c r="D443" s="297"/>
      <c r="E443" s="327"/>
      <c r="F443" s="218"/>
      <c r="H443" s="317"/>
      <c r="I443" s="115"/>
    </row>
    <row r="444" spans="1:9" hidden="1" x14ac:dyDescent="0.25">
      <c r="A444" s="295"/>
      <c r="B444" s="219"/>
      <c r="C444" s="297"/>
      <c r="D444" s="297"/>
      <c r="E444" s="327"/>
      <c r="F444" s="218"/>
      <c r="H444" s="317"/>
      <c r="I444" s="115"/>
    </row>
    <row r="445" spans="1:9" hidden="1" x14ac:dyDescent="0.25">
      <c r="A445" s="295"/>
      <c r="B445" s="219"/>
      <c r="C445" s="297"/>
      <c r="D445" s="297"/>
      <c r="E445" s="327"/>
      <c r="F445" s="218"/>
      <c r="H445" s="317"/>
      <c r="I445" s="115"/>
    </row>
    <row r="446" spans="1:9" hidden="1" x14ac:dyDescent="0.25">
      <c r="A446" s="295"/>
      <c r="B446" s="219"/>
      <c r="C446" s="297"/>
      <c r="D446" s="297"/>
      <c r="E446" s="327"/>
      <c r="F446" s="218"/>
      <c r="H446" s="317"/>
      <c r="I446" s="115"/>
    </row>
    <row r="447" spans="1:9" hidden="1" x14ac:dyDescent="0.25">
      <c r="A447" s="295"/>
      <c r="B447" s="219"/>
      <c r="C447" s="297"/>
      <c r="D447" s="297"/>
      <c r="E447" s="327"/>
      <c r="F447" s="218"/>
      <c r="H447" s="317"/>
      <c r="I447" s="115"/>
    </row>
    <row r="448" spans="1:9" hidden="1" x14ac:dyDescent="0.25">
      <c r="A448" s="295"/>
      <c r="B448" s="219"/>
      <c r="C448" s="297"/>
      <c r="D448" s="297"/>
      <c r="E448" s="327"/>
      <c r="F448" s="218"/>
      <c r="H448" s="317"/>
      <c r="I448" s="115"/>
    </row>
    <row r="449" spans="1:9" hidden="1" x14ac:dyDescent="0.25">
      <c r="A449" s="295"/>
      <c r="B449" s="219"/>
      <c r="C449" s="297"/>
      <c r="D449" s="297"/>
      <c r="E449" s="327"/>
      <c r="F449" s="218"/>
      <c r="H449" s="317"/>
      <c r="I449" s="115"/>
    </row>
    <row r="450" spans="1:9" hidden="1" x14ac:dyDescent="0.25">
      <c r="A450" s="295"/>
      <c r="B450" s="219"/>
      <c r="C450" s="297"/>
      <c r="D450" s="297"/>
      <c r="E450" s="327"/>
      <c r="F450" s="218"/>
      <c r="H450" s="317"/>
      <c r="I450" s="115"/>
    </row>
    <row r="451" spans="1:9" hidden="1" x14ac:dyDescent="0.25">
      <c r="A451" s="295"/>
      <c r="B451" s="219"/>
      <c r="C451" s="297"/>
      <c r="D451" s="297"/>
      <c r="E451" s="327"/>
      <c r="F451" s="218"/>
      <c r="H451" s="317"/>
      <c r="I451" s="115"/>
    </row>
    <row r="452" spans="1:9" ht="15" hidden="1" customHeight="1" x14ac:dyDescent="0.25">
      <c r="A452" s="295"/>
      <c r="B452" s="219"/>
      <c r="C452" s="297"/>
      <c r="D452" s="297"/>
      <c r="E452" s="327"/>
      <c r="F452" s="218"/>
      <c r="H452" s="317"/>
      <c r="I452" s="115"/>
    </row>
    <row r="453" spans="1:9" hidden="1" x14ac:dyDescent="0.25">
      <c r="A453" s="295"/>
      <c r="B453" s="219"/>
      <c r="C453" s="297"/>
      <c r="D453" s="297"/>
      <c r="E453" s="327"/>
      <c r="F453" s="218"/>
      <c r="H453" s="317"/>
      <c r="I453" s="115"/>
    </row>
    <row r="454" spans="1:9" hidden="1" x14ac:dyDescent="0.25">
      <c r="A454" s="295"/>
      <c r="B454" s="219"/>
      <c r="C454" s="297"/>
      <c r="D454" s="297"/>
      <c r="E454" s="327"/>
      <c r="F454" s="218"/>
      <c r="H454" s="317"/>
      <c r="I454" s="115"/>
    </row>
    <row r="455" spans="1:9" hidden="1" x14ac:dyDescent="0.25">
      <c r="A455" s="295"/>
      <c r="B455" s="219"/>
      <c r="C455" s="297"/>
      <c r="D455" s="297"/>
      <c r="E455" s="327"/>
      <c r="F455" s="218"/>
      <c r="H455" s="317"/>
      <c r="I455" s="115"/>
    </row>
    <row r="456" spans="1:9" hidden="1" x14ac:dyDescent="0.25">
      <c r="A456" s="295"/>
      <c r="B456" s="219"/>
      <c r="C456" s="297"/>
      <c r="D456" s="297"/>
      <c r="E456" s="327"/>
      <c r="F456" s="218"/>
      <c r="H456" s="317"/>
      <c r="I456" s="115"/>
    </row>
    <row r="457" spans="1:9" hidden="1" x14ac:dyDescent="0.25">
      <c r="A457" s="295"/>
      <c r="B457" s="219"/>
      <c r="C457" s="297"/>
      <c r="D457" s="297"/>
      <c r="E457" s="327"/>
      <c r="F457" s="218"/>
      <c r="H457" s="317"/>
      <c r="I457" s="115"/>
    </row>
    <row r="458" spans="1:9" hidden="1" x14ac:dyDescent="0.25">
      <c r="A458" s="295"/>
      <c r="B458" s="219"/>
      <c r="C458" s="319"/>
      <c r="D458" s="297"/>
      <c r="E458" s="327"/>
      <c r="F458" s="218"/>
      <c r="H458" s="317"/>
      <c r="I458" s="115"/>
    </row>
    <row r="459" spans="1:9" hidden="1" x14ac:dyDescent="0.25">
      <c r="A459" s="295"/>
      <c r="B459" s="219"/>
      <c r="C459" s="319"/>
      <c r="D459" s="297"/>
      <c r="E459" s="327"/>
      <c r="F459" s="218"/>
      <c r="H459" s="317"/>
      <c r="I459" s="115"/>
    </row>
    <row r="460" spans="1:9" hidden="1" x14ac:dyDescent="0.25">
      <c r="A460" s="295"/>
      <c r="B460" s="219"/>
      <c r="C460" s="319"/>
      <c r="D460" s="297"/>
      <c r="E460" s="327"/>
      <c r="F460" s="218"/>
      <c r="H460" s="317"/>
      <c r="I460" s="115"/>
    </row>
    <row r="461" spans="1:9" hidden="1" x14ac:dyDescent="0.25">
      <c r="A461" s="295"/>
      <c r="B461" s="219"/>
      <c r="C461" s="319"/>
      <c r="D461" s="297"/>
      <c r="E461" s="327"/>
      <c r="F461" s="218"/>
      <c r="H461" s="317"/>
      <c r="I461" s="115"/>
    </row>
    <row r="462" spans="1:9" hidden="1" x14ac:dyDescent="0.25">
      <c r="A462" s="295"/>
      <c r="B462" s="219"/>
      <c r="C462" s="319"/>
      <c r="D462" s="297"/>
      <c r="E462" s="327"/>
      <c r="F462" s="218"/>
      <c r="H462" s="317"/>
      <c r="I462" s="115"/>
    </row>
    <row r="463" spans="1:9" hidden="1" x14ac:dyDescent="0.25">
      <c r="A463" s="295"/>
      <c r="B463" s="219"/>
      <c r="C463" s="297"/>
      <c r="D463" s="297"/>
      <c r="E463" s="327"/>
      <c r="F463" s="218"/>
      <c r="H463" s="317"/>
      <c r="I463" s="115"/>
    </row>
    <row r="464" spans="1:9" hidden="1" x14ac:dyDescent="0.25">
      <c r="A464" s="295"/>
      <c r="B464" s="219"/>
      <c r="C464" s="297"/>
      <c r="D464" s="297"/>
      <c r="E464" s="327"/>
      <c r="F464" s="218"/>
      <c r="H464" s="317"/>
      <c r="I464" s="115"/>
    </row>
    <row r="465" spans="1:9" hidden="1" x14ac:dyDescent="0.25">
      <c r="A465" s="295"/>
      <c r="B465" s="219"/>
      <c r="C465" s="297"/>
      <c r="D465" s="297"/>
      <c r="E465" s="327"/>
      <c r="F465" s="218"/>
      <c r="H465" s="317"/>
      <c r="I465" s="115"/>
    </row>
    <row r="466" spans="1:9" hidden="1" x14ac:dyDescent="0.25">
      <c r="A466" s="295"/>
      <c r="B466" s="219"/>
      <c r="C466" s="297"/>
      <c r="D466" s="297"/>
      <c r="E466" s="327"/>
      <c r="F466" s="218"/>
      <c r="H466" s="317"/>
      <c r="I466" s="115"/>
    </row>
    <row r="467" spans="1:9" hidden="1" x14ac:dyDescent="0.25">
      <c r="A467" s="295"/>
      <c r="B467" s="219"/>
      <c r="C467" s="297"/>
      <c r="D467" s="297"/>
      <c r="E467" s="327"/>
      <c r="F467" s="218"/>
      <c r="H467" s="317"/>
      <c r="I467" s="115"/>
    </row>
    <row r="468" spans="1:9" hidden="1" x14ac:dyDescent="0.25">
      <c r="A468" s="295"/>
      <c r="B468" s="219"/>
      <c r="C468" s="297"/>
      <c r="D468" s="297"/>
      <c r="E468" s="327"/>
      <c r="F468" s="218"/>
      <c r="H468" s="317"/>
      <c r="I468" s="115"/>
    </row>
    <row r="469" spans="1:9" hidden="1" x14ac:dyDescent="0.25">
      <c r="A469" s="295"/>
      <c r="B469" s="219"/>
      <c r="C469" s="297"/>
      <c r="D469" s="297"/>
      <c r="E469" s="327"/>
      <c r="F469" s="218"/>
      <c r="H469" s="317"/>
      <c r="I469" s="115"/>
    </row>
    <row r="470" spans="1:9" hidden="1" x14ac:dyDescent="0.25">
      <c r="A470" s="295"/>
      <c r="B470" s="219"/>
      <c r="C470" s="297"/>
      <c r="D470" s="297"/>
      <c r="E470" s="327"/>
      <c r="F470" s="218"/>
      <c r="H470" s="317"/>
      <c r="I470" s="115"/>
    </row>
    <row r="471" spans="1:9" hidden="1" x14ac:dyDescent="0.25">
      <c r="A471" s="295"/>
      <c r="B471" s="219"/>
      <c r="C471" s="297"/>
      <c r="D471" s="297"/>
      <c r="E471" s="327"/>
      <c r="F471" s="218"/>
      <c r="H471" s="317"/>
      <c r="I471" s="115"/>
    </row>
    <row r="472" spans="1:9" hidden="1" x14ac:dyDescent="0.25">
      <c r="A472" s="295"/>
      <c r="B472" s="219"/>
      <c r="C472" s="297"/>
      <c r="D472" s="297"/>
      <c r="E472" s="327"/>
      <c r="F472" s="218"/>
      <c r="H472" s="317"/>
      <c r="I472" s="115"/>
    </row>
    <row r="473" spans="1:9" hidden="1" x14ac:dyDescent="0.25">
      <c r="A473" s="295"/>
      <c r="B473" s="219"/>
      <c r="C473" s="319"/>
      <c r="D473" s="297"/>
      <c r="E473" s="327"/>
      <c r="F473" s="218"/>
      <c r="H473" s="317"/>
      <c r="I473" s="115"/>
    </row>
    <row r="474" spans="1:9" hidden="1" x14ac:dyDescent="0.25">
      <c r="A474" s="295"/>
      <c r="B474" s="219"/>
      <c r="C474" s="319"/>
      <c r="D474" s="297"/>
      <c r="E474" s="327"/>
      <c r="F474" s="218"/>
      <c r="H474" s="317"/>
      <c r="I474" s="115"/>
    </row>
    <row r="475" spans="1:9" hidden="1" x14ac:dyDescent="0.25">
      <c r="A475" s="295"/>
      <c r="B475" s="219"/>
      <c r="C475" s="319"/>
      <c r="D475" s="297"/>
      <c r="E475" s="327"/>
      <c r="F475" s="218"/>
      <c r="H475" s="317"/>
      <c r="I475" s="115"/>
    </row>
    <row r="476" spans="1:9" hidden="1" x14ac:dyDescent="0.25">
      <c r="A476" s="295"/>
      <c r="B476" s="219"/>
      <c r="C476" s="319"/>
      <c r="D476" s="297"/>
      <c r="E476" s="327"/>
      <c r="F476" s="218"/>
      <c r="H476" s="317"/>
      <c r="I476" s="115"/>
    </row>
    <row r="477" spans="1:9" hidden="1" x14ac:dyDescent="0.25">
      <c r="A477" s="295"/>
      <c r="B477" s="219"/>
      <c r="C477" s="297"/>
      <c r="D477" s="297"/>
      <c r="E477" s="327"/>
      <c r="F477" s="218"/>
      <c r="H477" s="317"/>
      <c r="I477" s="115"/>
    </row>
    <row r="478" spans="1:9" hidden="1" x14ac:dyDescent="0.25">
      <c r="A478" s="295"/>
      <c r="B478" s="219"/>
      <c r="C478" s="297"/>
      <c r="D478" s="297"/>
      <c r="E478" s="327"/>
      <c r="F478" s="218"/>
      <c r="H478" s="317"/>
      <c r="I478" s="115"/>
    </row>
    <row r="479" spans="1:9" hidden="1" x14ac:dyDescent="0.25">
      <c r="A479" s="295"/>
      <c r="B479" s="219"/>
      <c r="C479" s="297"/>
      <c r="D479" s="297"/>
      <c r="E479" s="327"/>
      <c r="F479" s="218"/>
      <c r="H479" s="317"/>
      <c r="I479" s="115"/>
    </row>
    <row r="480" spans="1:9" hidden="1" x14ac:dyDescent="0.25">
      <c r="A480" s="295"/>
      <c r="B480" s="219"/>
      <c r="C480" s="297"/>
      <c r="D480" s="297"/>
      <c r="E480" s="327"/>
      <c r="F480" s="218"/>
      <c r="H480" s="317"/>
      <c r="I480" s="115"/>
    </row>
    <row r="481" spans="1:9" hidden="1" x14ac:dyDescent="0.25">
      <c r="A481" s="295"/>
      <c r="B481" s="219"/>
      <c r="C481" s="297"/>
      <c r="D481" s="297"/>
      <c r="E481" s="327"/>
      <c r="F481" s="218"/>
      <c r="H481" s="317"/>
      <c r="I481" s="115"/>
    </row>
    <row r="482" spans="1:9" hidden="1" x14ac:dyDescent="0.25">
      <c r="A482" s="295"/>
      <c r="B482" s="219"/>
      <c r="C482" s="297"/>
      <c r="D482" s="297"/>
      <c r="E482" s="327"/>
      <c r="F482" s="218"/>
      <c r="H482" s="317"/>
      <c r="I482" s="115"/>
    </row>
    <row r="483" spans="1:9" hidden="1" x14ac:dyDescent="0.25">
      <c r="A483" s="295"/>
      <c r="B483" s="219"/>
      <c r="C483" s="297"/>
      <c r="D483" s="297"/>
      <c r="E483" s="327"/>
      <c r="F483" s="218"/>
      <c r="H483" s="317"/>
      <c r="I483" s="115"/>
    </row>
    <row r="484" spans="1:9" hidden="1" x14ac:dyDescent="0.25">
      <c r="A484" s="295"/>
      <c r="B484" s="219"/>
      <c r="C484" s="297"/>
      <c r="D484" s="297"/>
      <c r="E484" s="327"/>
      <c r="F484" s="218"/>
      <c r="H484" s="317"/>
      <c r="I484" s="115"/>
    </row>
    <row r="485" spans="1:9" hidden="1" x14ac:dyDescent="0.25">
      <c r="A485" s="295"/>
      <c r="B485" s="219"/>
      <c r="C485" s="297"/>
      <c r="D485" s="297"/>
      <c r="E485" s="327"/>
      <c r="F485" s="218"/>
      <c r="H485" s="317"/>
      <c r="I485" s="115"/>
    </row>
    <row r="486" spans="1:9" hidden="1" x14ac:dyDescent="0.25">
      <c r="A486" s="295"/>
      <c r="B486" s="219"/>
      <c r="C486" s="297"/>
      <c r="D486" s="297"/>
      <c r="E486" s="327"/>
      <c r="F486" s="218"/>
      <c r="H486" s="317"/>
      <c r="I486" s="115"/>
    </row>
    <row r="487" spans="1:9" hidden="1" x14ac:dyDescent="0.25">
      <c r="A487" s="295"/>
      <c r="B487" s="219"/>
      <c r="C487" s="319"/>
      <c r="D487" s="297"/>
      <c r="E487" s="327"/>
      <c r="F487" s="218"/>
      <c r="H487" s="317"/>
      <c r="I487" s="115"/>
    </row>
    <row r="488" spans="1:9" hidden="1" x14ac:dyDescent="0.25">
      <c r="A488" s="295"/>
      <c r="B488" s="219"/>
      <c r="C488" s="297"/>
      <c r="D488" s="297"/>
      <c r="E488" s="327"/>
      <c r="F488" s="218"/>
      <c r="H488" s="317"/>
      <c r="I488" s="115"/>
    </row>
    <row r="489" spans="1:9" hidden="1" x14ac:dyDescent="0.25">
      <c r="A489" s="295"/>
      <c r="B489" s="219"/>
      <c r="C489" s="213"/>
      <c r="D489" s="297"/>
      <c r="E489" s="327"/>
      <c r="F489" s="218"/>
      <c r="H489" s="317"/>
      <c r="I489" s="115"/>
    </row>
    <row r="490" spans="1:9" hidden="1" x14ac:dyDescent="0.25">
      <c r="A490" s="295"/>
      <c r="B490" s="219"/>
      <c r="C490" s="213"/>
      <c r="D490" s="297"/>
      <c r="E490" s="327"/>
      <c r="F490" s="218"/>
      <c r="H490" s="317"/>
      <c r="I490" s="115"/>
    </row>
    <row r="491" spans="1:9" hidden="1" x14ac:dyDescent="0.25">
      <c r="A491" s="295"/>
      <c r="B491" s="219"/>
      <c r="C491" s="213"/>
      <c r="D491" s="297"/>
      <c r="E491" s="327"/>
      <c r="F491" s="218"/>
      <c r="H491" s="317"/>
      <c r="I491" s="115"/>
    </row>
    <row r="492" spans="1:9" hidden="1" x14ac:dyDescent="0.25">
      <c r="A492" s="295"/>
      <c r="B492" s="219"/>
      <c r="C492" s="213"/>
      <c r="D492" s="297"/>
      <c r="E492" s="327"/>
      <c r="F492" s="218"/>
      <c r="H492" s="317"/>
      <c r="I492" s="115"/>
    </row>
    <row r="493" spans="1:9" hidden="1" x14ac:dyDescent="0.25">
      <c r="A493" s="295"/>
      <c r="B493" s="219"/>
      <c r="C493" s="213"/>
      <c r="D493" s="297"/>
      <c r="E493" s="327"/>
      <c r="F493" s="218"/>
      <c r="H493" s="317"/>
      <c r="I493" s="115"/>
    </row>
    <row r="494" spans="1:9" hidden="1" x14ac:dyDescent="0.25">
      <c r="A494" s="295"/>
      <c r="B494" s="219"/>
      <c r="C494" s="213"/>
      <c r="D494" s="297"/>
      <c r="E494" s="327"/>
      <c r="F494" s="218"/>
      <c r="H494" s="317"/>
      <c r="I494" s="115"/>
    </row>
    <row r="495" spans="1:9" hidden="1" x14ac:dyDescent="0.25">
      <c r="A495" s="295"/>
      <c r="B495" s="219"/>
      <c r="C495" s="213"/>
      <c r="D495" s="297"/>
      <c r="E495" s="327"/>
      <c r="F495" s="218"/>
      <c r="H495" s="317"/>
      <c r="I495" s="115"/>
    </row>
    <row r="496" spans="1:9" hidden="1" x14ac:dyDescent="0.25">
      <c r="A496" s="295"/>
      <c r="B496" s="219"/>
      <c r="C496" s="213"/>
      <c r="D496" s="297"/>
      <c r="E496" s="327"/>
      <c r="F496" s="218"/>
      <c r="H496" s="317"/>
      <c r="I496" s="115"/>
    </row>
    <row r="497" spans="1:9" hidden="1" x14ac:dyDescent="0.25">
      <c r="A497" s="295"/>
      <c r="B497" s="219"/>
      <c r="C497" s="213"/>
      <c r="D497" s="297"/>
      <c r="E497" s="327"/>
      <c r="F497" s="218"/>
      <c r="H497" s="317"/>
      <c r="I497" s="115"/>
    </row>
    <row r="498" spans="1:9" hidden="1" x14ac:dyDescent="0.25">
      <c r="A498" s="295"/>
      <c r="B498" s="219"/>
      <c r="C498" s="213"/>
      <c r="D498" s="297"/>
      <c r="E498" s="327"/>
      <c r="F498" s="218"/>
      <c r="H498" s="317"/>
      <c r="I498" s="115"/>
    </row>
    <row r="499" spans="1:9" hidden="1" x14ac:dyDescent="0.25">
      <c r="A499" s="295"/>
      <c r="B499" s="219"/>
      <c r="C499" s="213"/>
      <c r="D499" s="297"/>
      <c r="E499" s="327"/>
      <c r="F499" s="218"/>
      <c r="H499" s="317"/>
      <c r="I499" s="115"/>
    </row>
    <row r="500" spans="1:9" hidden="1" x14ac:dyDescent="0.25">
      <c r="A500" s="295"/>
      <c r="B500" s="219"/>
      <c r="C500" s="213"/>
      <c r="D500" s="297"/>
      <c r="E500" s="327"/>
      <c r="F500" s="218"/>
      <c r="H500" s="317"/>
      <c r="I500" s="115"/>
    </row>
    <row r="501" spans="1:9" hidden="1" x14ac:dyDescent="0.25">
      <c r="A501" s="295"/>
      <c r="B501" s="219"/>
      <c r="C501" s="213"/>
      <c r="D501" s="297"/>
      <c r="E501" s="327"/>
      <c r="F501" s="218"/>
      <c r="H501" s="317"/>
      <c r="I501" s="115"/>
    </row>
    <row r="502" spans="1:9" hidden="1" x14ac:dyDescent="0.25">
      <c r="A502" s="295"/>
      <c r="B502" s="219"/>
      <c r="C502" s="213"/>
      <c r="D502" s="297"/>
      <c r="E502" s="327"/>
      <c r="F502" s="218"/>
      <c r="H502" s="317"/>
      <c r="I502" s="115"/>
    </row>
    <row r="503" spans="1:9" hidden="1" x14ac:dyDescent="0.25">
      <c r="A503" s="295"/>
      <c r="B503" s="219"/>
      <c r="C503" s="213"/>
      <c r="D503" s="297"/>
      <c r="E503" s="327"/>
      <c r="F503" s="218"/>
      <c r="H503" s="317"/>
      <c r="I503" s="115"/>
    </row>
    <row r="504" spans="1:9" hidden="1" x14ac:dyDescent="0.25">
      <c r="A504" s="295"/>
      <c r="B504" s="219"/>
      <c r="C504" s="213"/>
      <c r="D504" s="297"/>
      <c r="E504" s="327"/>
      <c r="F504" s="218"/>
      <c r="H504" s="317"/>
      <c r="I504" s="115"/>
    </row>
    <row r="505" spans="1:9" hidden="1" x14ac:dyDescent="0.25">
      <c r="A505" s="295"/>
      <c r="B505" s="219"/>
      <c r="C505" s="213"/>
      <c r="D505" s="297"/>
      <c r="E505" s="327"/>
      <c r="F505" s="218"/>
      <c r="H505" s="317"/>
      <c r="I505" s="115"/>
    </row>
    <row r="506" spans="1:9" hidden="1" x14ac:dyDescent="0.25">
      <c r="A506" s="295"/>
      <c r="B506" s="219"/>
      <c r="C506" s="213"/>
      <c r="D506" s="297"/>
      <c r="E506" s="327"/>
      <c r="F506" s="218"/>
      <c r="H506" s="317"/>
      <c r="I506" s="115"/>
    </row>
    <row r="507" spans="1:9" hidden="1" x14ac:dyDescent="0.25">
      <c r="A507" s="295"/>
      <c r="B507" s="219"/>
      <c r="C507" s="213"/>
      <c r="D507" s="297"/>
      <c r="E507" s="327"/>
      <c r="F507" s="218"/>
      <c r="H507" s="317"/>
      <c r="I507" s="115"/>
    </row>
    <row r="508" spans="1:9" hidden="1" x14ac:dyDescent="0.25">
      <c r="A508" s="295"/>
      <c r="B508" s="219"/>
      <c r="C508" s="213"/>
      <c r="D508" s="297"/>
      <c r="E508" s="327"/>
      <c r="F508" s="218"/>
      <c r="H508" s="317"/>
      <c r="I508" s="115"/>
    </row>
    <row r="509" spans="1:9" hidden="1" x14ac:dyDescent="0.25">
      <c r="A509" s="295"/>
      <c r="B509" s="219"/>
      <c r="C509" s="213"/>
      <c r="D509" s="297"/>
      <c r="E509" s="327"/>
      <c r="F509" s="218"/>
      <c r="H509" s="317"/>
      <c r="I509" s="115"/>
    </row>
    <row r="510" spans="1:9" hidden="1" x14ac:dyDescent="0.25">
      <c r="A510" s="295"/>
      <c r="B510" s="219"/>
      <c r="C510" s="213"/>
      <c r="D510" s="297"/>
      <c r="E510" s="327"/>
      <c r="F510" s="218"/>
      <c r="H510" s="317"/>
      <c r="I510" s="115"/>
    </row>
    <row r="511" spans="1:9" hidden="1" x14ac:dyDescent="0.25">
      <c r="A511" s="295"/>
      <c r="B511" s="219"/>
      <c r="C511" s="213"/>
      <c r="D511" s="297"/>
      <c r="E511" s="327"/>
      <c r="F511" s="218"/>
      <c r="H511" s="317"/>
      <c r="I511" s="115"/>
    </row>
    <row r="512" spans="1:9" hidden="1" x14ac:dyDescent="0.25">
      <c r="A512" s="295"/>
      <c r="B512" s="219"/>
      <c r="C512" s="213"/>
      <c r="D512" s="297"/>
      <c r="E512" s="327"/>
      <c r="F512" s="218"/>
      <c r="H512" s="317"/>
      <c r="I512" s="115"/>
    </row>
    <row r="513" spans="1:9" hidden="1" x14ac:dyDescent="0.25">
      <c r="A513" s="295"/>
      <c r="B513" s="219"/>
      <c r="C513" s="213"/>
      <c r="D513" s="297"/>
      <c r="E513" s="327"/>
      <c r="F513" s="218"/>
      <c r="H513" s="317"/>
      <c r="I513" s="115"/>
    </row>
    <row r="514" spans="1:9" hidden="1" x14ac:dyDescent="0.25">
      <c r="A514" s="295"/>
      <c r="B514" s="219"/>
      <c r="C514" s="213"/>
      <c r="D514" s="297"/>
      <c r="E514" s="327"/>
      <c r="F514" s="218"/>
      <c r="H514" s="317"/>
      <c r="I514" s="115"/>
    </row>
    <row r="515" spans="1:9" hidden="1" x14ac:dyDescent="0.25">
      <c r="A515" s="295"/>
      <c r="B515" s="219"/>
      <c r="C515" s="213"/>
      <c r="D515" s="297"/>
      <c r="E515" s="327"/>
      <c r="F515" s="218"/>
      <c r="H515" s="317"/>
      <c r="I515" s="115"/>
    </row>
    <row r="516" spans="1:9" hidden="1" x14ac:dyDescent="0.25">
      <c r="A516" s="295"/>
      <c r="B516" s="219"/>
      <c r="C516" s="213"/>
      <c r="D516" s="297"/>
      <c r="E516" s="327"/>
      <c r="F516" s="218"/>
      <c r="H516" s="317"/>
      <c r="I516" s="115"/>
    </row>
    <row r="517" spans="1:9" hidden="1" x14ac:dyDescent="0.25">
      <c r="A517" s="295"/>
      <c r="B517" s="219"/>
      <c r="C517" s="213"/>
      <c r="D517" s="297"/>
      <c r="E517" s="327"/>
      <c r="F517" s="218"/>
      <c r="H517" s="317"/>
      <c r="I517" s="115"/>
    </row>
    <row r="518" spans="1:9" hidden="1" x14ac:dyDescent="0.25">
      <c r="A518" s="295"/>
      <c r="B518" s="219"/>
      <c r="C518" s="213"/>
      <c r="D518" s="297"/>
      <c r="E518" s="327"/>
      <c r="F518" s="218"/>
      <c r="H518" s="317"/>
      <c r="I518" s="115"/>
    </row>
    <row r="519" spans="1:9" hidden="1" x14ac:dyDescent="0.25">
      <c r="A519" s="295"/>
      <c r="B519" s="219"/>
      <c r="C519" s="213"/>
      <c r="D519" s="297"/>
      <c r="E519" s="327"/>
      <c r="F519" s="218"/>
      <c r="H519" s="317"/>
      <c r="I519" s="115"/>
    </row>
    <row r="520" spans="1:9" hidden="1" x14ac:dyDescent="0.25">
      <c r="A520" s="295"/>
      <c r="B520" s="219"/>
      <c r="C520" s="213"/>
      <c r="D520" s="297"/>
      <c r="E520" s="327"/>
      <c r="F520" s="218"/>
      <c r="H520" s="317"/>
      <c r="I520" s="115"/>
    </row>
    <row r="521" spans="1:9" hidden="1" x14ac:dyDescent="0.25">
      <c r="A521" s="295"/>
      <c r="B521" s="219"/>
      <c r="C521" s="213"/>
      <c r="D521" s="297"/>
      <c r="E521" s="327"/>
      <c r="F521" s="218"/>
      <c r="H521" s="317"/>
      <c r="I521" s="115"/>
    </row>
    <row r="522" spans="1:9" hidden="1" x14ac:dyDescent="0.25">
      <c r="A522" s="295"/>
      <c r="B522" s="219"/>
      <c r="C522" s="213"/>
      <c r="D522" s="297"/>
      <c r="E522" s="327"/>
      <c r="F522" s="218"/>
      <c r="H522" s="317"/>
      <c r="I522" s="115"/>
    </row>
    <row r="523" spans="1:9" hidden="1" x14ac:dyDescent="0.25">
      <c r="A523" s="295"/>
      <c r="B523" s="219"/>
      <c r="C523" s="213"/>
      <c r="D523" s="297"/>
      <c r="E523" s="327"/>
      <c r="F523" s="218"/>
      <c r="H523" s="317"/>
      <c r="I523" s="115"/>
    </row>
    <row r="524" spans="1:9" hidden="1" x14ac:dyDescent="0.25">
      <c r="A524" s="295"/>
      <c r="B524" s="219"/>
      <c r="C524" s="213"/>
      <c r="D524" s="297"/>
      <c r="E524" s="327"/>
      <c r="F524" s="218"/>
      <c r="H524" s="317"/>
      <c r="I524" s="115"/>
    </row>
    <row r="525" spans="1:9" hidden="1" x14ac:dyDescent="0.25">
      <c r="A525" s="295"/>
      <c r="B525" s="219"/>
      <c r="C525" s="213"/>
      <c r="D525" s="297"/>
      <c r="E525" s="327"/>
      <c r="F525" s="218"/>
      <c r="H525" s="317"/>
      <c r="I525" s="115"/>
    </row>
    <row r="526" spans="1:9" hidden="1" x14ac:dyDescent="0.25">
      <c r="A526" s="295"/>
      <c r="B526" s="219"/>
      <c r="C526" s="213"/>
      <c r="D526" s="297"/>
      <c r="E526" s="327"/>
      <c r="F526" s="218"/>
      <c r="H526" s="317"/>
      <c r="I526" s="115"/>
    </row>
    <row r="527" spans="1:9" hidden="1" x14ac:dyDescent="0.25">
      <c r="A527" s="295"/>
      <c r="B527" s="219"/>
      <c r="C527" s="213"/>
      <c r="D527" s="297"/>
      <c r="E527" s="327"/>
      <c r="F527" s="218"/>
      <c r="H527" s="317"/>
      <c r="I527" s="115"/>
    </row>
    <row r="528" spans="1:9" hidden="1" x14ac:dyDescent="0.25">
      <c r="A528" s="295"/>
      <c r="B528" s="219"/>
      <c r="C528" s="213"/>
      <c r="D528" s="297"/>
      <c r="E528" s="327"/>
      <c r="F528" s="218"/>
      <c r="H528" s="317"/>
      <c r="I528" s="115"/>
    </row>
    <row r="529" spans="1:9" hidden="1" x14ac:dyDescent="0.25">
      <c r="A529" s="295"/>
      <c r="B529" s="219"/>
      <c r="C529" s="213"/>
      <c r="D529" s="297"/>
      <c r="E529" s="327"/>
      <c r="F529" s="218"/>
      <c r="H529" s="317"/>
      <c r="I529" s="115"/>
    </row>
    <row r="530" spans="1:9" hidden="1" x14ac:dyDescent="0.25">
      <c r="A530" s="295"/>
      <c r="B530" s="219"/>
      <c r="C530" s="213"/>
      <c r="D530" s="297"/>
      <c r="E530" s="327"/>
      <c r="F530" s="218"/>
      <c r="H530" s="317"/>
      <c r="I530" s="115"/>
    </row>
    <row r="531" spans="1:9" hidden="1" x14ac:dyDescent="0.25">
      <c r="A531" s="314"/>
      <c r="B531" s="283"/>
      <c r="C531" s="213"/>
      <c r="D531" s="298"/>
      <c r="E531" s="327"/>
      <c r="F531" s="284"/>
      <c r="H531" s="317"/>
      <c r="I531" s="115"/>
    </row>
    <row r="532" spans="1:9" hidden="1" x14ac:dyDescent="0.25">
      <c r="A532" s="297"/>
      <c r="B532" s="219"/>
      <c r="C532" s="297"/>
      <c r="D532" s="298"/>
      <c r="E532" s="327"/>
      <c r="F532" s="284"/>
      <c r="H532" s="317"/>
      <c r="I532" s="115"/>
    </row>
    <row r="533" spans="1:9" hidden="1" x14ac:dyDescent="0.25">
      <c r="A533" s="297"/>
      <c r="B533" s="219"/>
      <c r="C533" s="297"/>
      <c r="D533" s="298"/>
      <c r="E533" s="327"/>
      <c r="F533" s="284"/>
      <c r="H533" s="317"/>
      <c r="I533" s="115"/>
    </row>
    <row r="534" spans="1:9" hidden="1" x14ac:dyDescent="0.25">
      <c r="A534" s="297"/>
      <c r="B534" s="219"/>
      <c r="C534" s="297"/>
      <c r="D534" s="298"/>
      <c r="E534" s="327"/>
      <c r="F534" s="284"/>
      <c r="H534" s="317"/>
      <c r="I534" s="115"/>
    </row>
    <row r="535" spans="1:9" hidden="1" x14ac:dyDescent="0.25">
      <c r="A535" s="297"/>
      <c r="B535" s="219"/>
      <c r="C535" s="297"/>
      <c r="D535" s="298"/>
      <c r="E535" s="327"/>
      <c r="F535" s="284"/>
      <c r="H535" s="317"/>
      <c r="I535" s="115"/>
    </row>
    <row r="536" spans="1:9" hidden="1" x14ac:dyDescent="0.25">
      <c r="A536" s="297"/>
      <c r="B536" s="219"/>
      <c r="C536" s="297"/>
      <c r="D536" s="298"/>
      <c r="E536" s="327"/>
      <c r="F536" s="284"/>
      <c r="H536" s="317"/>
      <c r="I536" s="115"/>
    </row>
    <row r="537" spans="1:9" hidden="1" x14ac:dyDescent="0.25">
      <c r="A537" s="297"/>
      <c r="B537" s="219"/>
      <c r="C537" s="297"/>
      <c r="D537" s="298"/>
      <c r="E537" s="327"/>
      <c r="F537" s="284"/>
      <c r="H537" s="317"/>
      <c r="I537" s="115"/>
    </row>
    <row r="538" spans="1:9" hidden="1" x14ac:dyDescent="0.25">
      <c r="A538" s="297"/>
      <c r="B538" s="219"/>
      <c r="C538" s="297"/>
      <c r="D538" s="298"/>
      <c r="E538" s="327"/>
      <c r="F538" s="284"/>
      <c r="H538" s="317"/>
      <c r="I538" s="115"/>
    </row>
    <row r="539" spans="1:9" hidden="1" x14ac:dyDescent="0.25">
      <c r="A539" s="297"/>
      <c r="B539" s="219"/>
      <c r="C539" s="297"/>
      <c r="D539" s="298"/>
      <c r="E539" s="327"/>
      <c r="F539" s="284"/>
      <c r="H539" s="317"/>
      <c r="I539" s="115"/>
    </row>
    <row r="540" spans="1:9" hidden="1" x14ac:dyDescent="0.25">
      <c r="A540" s="297"/>
      <c r="B540" s="219"/>
      <c r="C540" s="297"/>
      <c r="D540" s="298"/>
      <c r="E540" s="327"/>
      <c r="F540" s="284"/>
      <c r="H540" s="317"/>
      <c r="I540" s="115"/>
    </row>
    <row r="541" spans="1:9" hidden="1" x14ac:dyDescent="0.25">
      <c r="A541" s="297"/>
      <c r="B541" s="219"/>
      <c r="C541" s="297"/>
      <c r="D541" s="298"/>
      <c r="E541" s="327"/>
      <c r="F541" s="284"/>
      <c r="H541" s="317"/>
      <c r="I541" s="115"/>
    </row>
    <row r="542" spans="1:9" hidden="1" x14ac:dyDescent="0.25">
      <c r="A542" s="297"/>
      <c r="B542" s="219"/>
      <c r="C542" s="297"/>
      <c r="D542" s="298"/>
      <c r="E542" s="327"/>
      <c r="F542" s="284"/>
      <c r="H542" s="317"/>
      <c r="I542" s="115"/>
    </row>
    <row r="543" spans="1:9" hidden="1" x14ac:dyDescent="0.25">
      <c r="A543" s="297"/>
      <c r="B543" s="219"/>
      <c r="C543" s="297"/>
      <c r="D543" s="298"/>
      <c r="E543" s="327"/>
      <c r="F543" s="284"/>
      <c r="H543" s="317"/>
      <c r="I543" s="115"/>
    </row>
    <row r="544" spans="1:9" hidden="1" x14ac:dyDescent="0.25">
      <c r="A544" s="297"/>
      <c r="B544" s="219"/>
      <c r="C544" s="89"/>
      <c r="D544" s="298"/>
      <c r="E544" s="327"/>
      <c r="F544" s="284"/>
    </row>
    <row r="545" spans="1:6" hidden="1" x14ac:dyDescent="0.25">
      <c r="A545" s="297"/>
      <c r="B545" s="219"/>
      <c r="C545" s="89"/>
      <c r="D545" s="298"/>
      <c r="E545" s="327"/>
      <c r="F545" s="284"/>
    </row>
    <row r="546" spans="1:6" hidden="1" x14ac:dyDescent="0.25">
      <c r="A546" s="297"/>
      <c r="B546" s="219"/>
      <c r="C546" s="89"/>
      <c r="D546" s="298"/>
      <c r="E546" s="327"/>
      <c r="F546" s="284"/>
    </row>
    <row r="547" spans="1:6" hidden="1" x14ac:dyDescent="0.25">
      <c r="A547" s="297"/>
      <c r="B547" s="219"/>
      <c r="C547" s="89"/>
      <c r="D547" s="298"/>
      <c r="E547" s="327"/>
      <c r="F547" s="284"/>
    </row>
    <row r="548" spans="1:6" hidden="1" x14ac:dyDescent="0.25">
      <c r="A548" s="297"/>
      <c r="B548" s="219"/>
      <c r="C548" s="89"/>
      <c r="D548" s="298"/>
      <c r="E548" s="327"/>
      <c r="F548" s="284"/>
    </row>
    <row r="549" spans="1:6" hidden="1" x14ac:dyDescent="0.25">
      <c r="A549" s="298"/>
      <c r="B549" s="219"/>
      <c r="C549" s="89"/>
      <c r="D549" s="297"/>
      <c r="E549" s="297"/>
      <c r="F549" s="218"/>
    </row>
    <row r="550" spans="1:6" x14ac:dyDescent="0.25">
      <c r="A550" s="315"/>
      <c r="E550" s="89" t="s">
        <v>215</v>
      </c>
      <c r="F550" s="268">
        <f>SUM(F305:F549)</f>
        <v>179645.60000000003</v>
      </c>
    </row>
    <row r="551" spans="1:6" x14ac:dyDescent="0.25">
      <c r="A551" s="213"/>
    </row>
    <row r="552" spans="1:6" x14ac:dyDescent="0.25">
      <c r="A552" s="213"/>
    </row>
    <row r="553" spans="1:6" x14ac:dyDescent="0.25">
      <c r="A553" s="213"/>
    </row>
    <row r="554" spans="1:6" x14ac:dyDescent="0.25">
      <c r="A554" s="213"/>
    </row>
    <row r="555" spans="1:6" x14ac:dyDescent="0.25">
      <c r="A555" s="213"/>
    </row>
  </sheetData>
  <mergeCells count="138">
    <mergeCell ref="A60:A61"/>
    <mergeCell ref="A240:B240"/>
    <mergeCell ref="A299:E299"/>
    <mergeCell ref="A300:F300"/>
    <mergeCell ref="A302:A303"/>
    <mergeCell ref="B302:B303"/>
    <mergeCell ref="D302:D303"/>
    <mergeCell ref="E302:E303"/>
    <mergeCell ref="F302:F303"/>
    <mergeCell ref="A259:F259"/>
    <mergeCell ref="A260:F260"/>
    <mergeCell ref="A261:F261"/>
    <mergeCell ref="A263:A264"/>
    <mergeCell ref="B263:B264"/>
    <mergeCell ref="D263:D264"/>
    <mergeCell ref="E263:E264"/>
    <mergeCell ref="F263:F264"/>
    <mergeCell ref="A241:F241"/>
    <mergeCell ref="A254:A255"/>
    <mergeCell ref="B254:B255"/>
    <mergeCell ref="D254:D255"/>
    <mergeCell ref="E254:E255"/>
    <mergeCell ref="A237:B237"/>
    <mergeCell ref="A238:B238"/>
    <mergeCell ref="A239:B239"/>
    <mergeCell ref="F222:F223"/>
    <mergeCell ref="A231:E231"/>
    <mergeCell ref="A232:F232"/>
    <mergeCell ref="A235:B235"/>
    <mergeCell ref="A222:A223"/>
    <mergeCell ref="B222:B223"/>
    <mergeCell ref="D222:D223"/>
    <mergeCell ref="G254:G255"/>
    <mergeCell ref="A243:A244"/>
    <mergeCell ref="B243:B244"/>
    <mergeCell ref="D243:D244"/>
    <mergeCell ref="E243:E244"/>
    <mergeCell ref="F243:F244"/>
    <mergeCell ref="G243:G244"/>
    <mergeCell ref="A251:F251"/>
    <mergeCell ref="A252:F252"/>
    <mergeCell ref="F254:F255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B43:C43"/>
    <mergeCell ref="B44:C44"/>
    <mergeCell ref="B42:C42"/>
    <mergeCell ref="A192:F192"/>
    <mergeCell ref="A19:B19"/>
    <mergeCell ref="B3:H3"/>
    <mergeCell ref="A4:E4"/>
    <mergeCell ref="A5:E5"/>
    <mergeCell ref="A6:E6"/>
    <mergeCell ref="A7:E7"/>
    <mergeCell ref="A16:F16"/>
    <mergeCell ref="A18:F18"/>
    <mergeCell ref="F60:F61"/>
    <mergeCell ref="A56:B56"/>
    <mergeCell ref="A58:F58"/>
    <mergeCell ref="C60:C61"/>
    <mergeCell ref="D60:D61"/>
    <mergeCell ref="E60:E61"/>
    <mergeCell ref="D39:E39"/>
    <mergeCell ref="F50:F51"/>
    <mergeCell ref="A181:F181"/>
    <mergeCell ref="D50:D51"/>
    <mergeCell ref="E50:E51"/>
    <mergeCell ref="A50:B51"/>
    <mergeCell ref="B60:B61"/>
    <mergeCell ref="I183:I185"/>
    <mergeCell ref="B186:B187"/>
    <mergeCell ref="D186:D187"/>
    <mergeCell ref="E186:E187"/>
    <mergeCell ref="F186:F187"/>
    <mergeCell ref="G186:G187"/>
    <mergeCell ref="I186:I187"/>
    <mergeCell ref="A1:H1"/>
    <mergeCell ref="A8:E8"/>
    <mergeCell ref="D9:E9"/>
    <mergeCell ref="D10:E10"/>
    <mergeCell ref="D12:E12"/>
    <mergeCell ref="D14:E14"/>
    <mergeCell ref="B36:C36"/>
    <mergeCell ref="B33:C33"/>
    <mergeCell ref="B35:C35"/>
    <mergeCell ref="A30:A32"/>
    <mergeCell ref="B30:C32"/>
    <mergeCell ref="D30:D32"/>
    <mergeCell ref="E30:E32"/>
    <mergeCell ref="F30:F32"/>
    <mergeCell ref="G50:G51"/>
    <mergeCell ref="A52:B52"/>
    <mergeCell ref="A186:A187"/>
    <mergeCell ref="A183:A185"/>
    <mergeCell ref="A219:F219"/>
    <mergeCell ref="B183:B185"/>
    <mergeCell ref="D183:D185"/>
    <mergeCell ref="E183:F183"/>
    <mergeCell ref="G183:G185"/>
    <mergeCell ref="E222:E223"/>
    <mergeCell ref="A204:A206"/>
    <mergeCell ref="B204:C206"/>
    <mergeCell ref="D204:F204"/>
    <mergeCell ref="D205:D206"/>
    <mergeCell ref="E205:E206"/>
    <mergeCell ref="F205:F206"/>
    <mergeCell ref="B207:C207"/>
    <mergeCell ref="A213:F213"/>
    <mergeCell ref="A220:E220"/>
    <mergeCell ref="A194:H194"/>
    <mergeCell ref="A195:A197"/>
    <mergeCell ref="B195:C197"/>
    <mergeCell ref="D195:D197"/>
    <mergeCell ref="E195:E197"/>
    <mergeCell ref="F195:F197"/>
    <mergeCell ref="B198:C198"/>
    <mergeCell ref="B200:C200"/>
    <mergeCell ref="A236:B236"/>
    <mergeCell ref="A203:H203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240" max="9" man="1"/>
    <brk id="299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F209"/>
  <sheetViews>
    <sheetView workbookViewId="0">
      <selection activeCell="D12" sqref="D12:D50"/>
    </sheetView>
  </sheetViews>
  <sheetFormatPr defaultRowHeight="15" x14ac:dyDescent="0.25"/>
  <cols>
    <col min="2" max="2" width="17.125" customWidth="1"/>
    <col min="4" max="4" width="10.375" customWidth="1"/>
  </cols>
  <sheetData>
    <row r="1" spans="1:6" ht="15" customHeight="1" x14ac:dyDescent="0.25">
      <c r="A1" s="224" t="s">
        <v>187</v>
      </c>
      <c r="B1" s="399" t="s">
        <v>115</v>
      </c>
      <c r="C1" s="224" t="s">
        <v>188</v>
      </c>
      <c r="D1" s="223" t="s">
        <v>189</v>
      </c>
      <c r="E1" s="399"/>
    </row>
    <row r="2" spans="1:6" ht="15" customHeight="1" x14ac:dyDescent="0.25">
      <c r="A2" s="224">
        <v>1</v>
      </c>
      <c r="B2" s="398">
        <v>2</v>
      </c>
      <c r="C2" s="224">
        <v>3</v>
      </c>
      <c r="D2" s="224">
        <v>4</v>
      </c>
      <c r="E2" s="406"/>
    </row>
    <row r="3" spans="1:6" ht="15" customHeight="1" x14ac:dyDescent="0.25">
      <c r="A3" s="224">
        <v>1</v>
      </c>
      <c r="B3" s="378" t="s">
        <v>265</v>
      </c>
      <c r="C3" s="380">
        <v>5.3</v>
      </c>
      <c r="D3" s="382">
        <v>7500</v>
      </c>
      <c r="E3" s="282">
        <f>C3*D3</f>
        <v>39750</v>
      </c>
    </row>
    <row r="4" spans="1:6" ht="15" customHeight="1" x14ac:dyDescent="0.25">
      <c r="A4" s="224">
        <v>2</v>
      </c>
      <c r="B4" s="378" t="s">
        <v>283</v>
      </c>
      <c r="C4" s="380">
        <v>9</v>
      </c>
      <c r="D4" s="382">
        <v>1860</v>
      </c>
      <c r="E4" s="282">
        <f>C4*D4</f>
        <v>16740</v>
      </c>
    </row>
    <row r="5" spans="1:6" ht="15" customHeight="1" x14ac:dyDescent="0.25">
      <c r="A5" s="224">
        <v>3</v>
      </c>
      <c r="B5" s="378" t="s">
        <v>284</v>
      </c>
      <c r="C5" s="380">
        <v>3</v>
      </c>
      <c r="D5" s="382">
        <v>3689</v>
      </c>
      <c r="E5" s="282">
        <f>C5*D5</f>
        <v>11067</v>
      </c>
    </row>
    <row r="6" spans="1:6" ht="15" customHeight="1" x14ac:dyDescent="0.25">
      <c r="A6" s="224">
        <v>4</v>
      </c>
      <c r="B6" s="378" t="s">
        <v>285</v>
      </c>
      <c r="C6" s="380">
        <v>12</v>
      </c>
      <c r="D6" s="382">
        <v>800</v>
      </c>
      <c r="E6" s="282">
        <f t="shared" ref="E6:E12" si="0">C6*D6</f>
        <v>9600</v>
      </c>
    </row>
    <row r="7" spans="1:6" ht="15" customHeight="1" x14ac:dyDescent="0.25">
      <c r="A7" s="224">
        <v>5</v>
      </c>
      <c r="B7" s="379" t="s">
        <v>286</v>
      </c>
      <c r="C7" s="381">
        <v>30</v>
      </c>
      <c r="D7" s="383">
        <v>300</v>
      </c>
      <c r="E7" s="282">
        <f t="shared" si="0"/>
        <v>9000</v>
      </c>
    </row>
    <row r="8" spans="1:6" ht="15" customHeight="1" x14ac:dyDescent="0.25">
      <c r="A8" s="224">
        <v>6</v>
      </c>
      <c r="B8" s="379" t="s">
        <v>287</v>
      </c>
      <c r="C8" s="381">
        <v>20</v>
      </c>
      <c r="D8" s="383">
        <v>400</v>
      </c>
      <c r="E8" s="282">
        <f t="shared" si="0"/>
        <v>8000</v>
      </c>
    </row>
    <row r="9" spans="1:6" ht="16.5" x14ac:dyDescent="0.25">
      <c r="A9" s="224">
        <v>7</v>
      </c>
      <c r="B9" s="378" t="s">
        <v>266</v>
      </c>
      <c r="C9" s="380">
        <v>4</v>
      </c>
      <c r="D9" s="382">
        <v>500</v>
      </c>
      <c r="E9" s="282">
        <f t="shared" si="0"/>
        <v>2000</v>
      </c>
    </row>
    <row r="10" spans="1:6" ht="15" customHeight="1" x14ac:dyDescent="0.25">
      <c r="A10" s="224">
        <v>8</v>
      </c>
      <c r="B10" s="378" t="s">
        <v>267</v>
      </c>
      <c r="C10" s="380">
        <v>20</v>
      </c>
      <c r="D10" s="382">
        <v>100</v>
      </c>
      <c r="E10" s="282">
        <f t="shared" si="0"/>
        <v>2000</v>
      </c>
    </row>
    <row r="11" spans="1:6" ht="15" customHeight="1" x14ac:dyDescent="0.25">
      <c r="A11" s="224">
        <v>12</v>
      </c>
      <c r="B11" s="378" t="s">
        <v>268</v>
      </c>
      <c r="C11" s="380">
        <v>1</v>
      </c>
      <c r="D11" s="382">
        <v>1652</v>
      </c>
      <c r="E11" s="282">
        <f t="shared" si="0"/>
        <v>1652</v>
      </c>
    </row>
    <row r="12" spans="1:6" ht="15" customHeight="1" x14ac:dyDescent="0.25">
      <c r="A12" s="224">
        <v>13</v>
      </c>
      <c r="B12" s="379" t="s">
        <v>269</v>
      </c>
      <c r="C12" s="380">
        <v>1</v>
      </c>
      <c r="D12" s="382">
        <v>1000</v>
      </c>
      <c r="E12" s="282">
        <f t="shared" si="0"/>
        <v>1000</v>
      </c>
      <c r="F12">
        <v>1000</v>
      </c>
    </row>
    <row r="13" spans="1:6" ht="15" customHeight="1" x14ac:dyDescent="0.25">
      <c r="A13" s="224">
        <v>16</v>
      </c>
      <c r="B13" s="379" t="s">
        <v>271</v>
      </c>
      <c r="C13" s="380">
        <v>30</v>
      </c>
      <c r="D13" s="382">
        <v>183</v>
      </c>
      <c r="E13" s="281">
        <f t="shared" ref="E13:E24" si="1">C13*D13</f>
        <v>5490</v>
      </c>
    </row>
    <row r="14" spans="1:6" ht="15" customHeight="1" x14ac:dyDescent="0.25">
      <c r="A14" s="224">
        <v>20</v>
      </c>
      <c r="B14" s="379" t="s">
        <v>273</v>
      </c>
      <c r="C14" s="380">
        <v>10</v>
      </c>
      <c r="D14" s="382">
        <v>100</v>
      </c>
      <c r="E14" s="281">
        <f t="shared" si="1"/>
        <v>1000</v>
      </c>
    </row>
    <row r="15" spans="1:6" ht="15" customHeight="1" x14ac:dyDescent="0.25">
      <c r="A15" s="224">
        <v>21</v>
      </c>
      <c r="B15" s="379" t="s">
        <v>274</v>
      </c>
      <c r="C15" s="380">
        <v>5</v>
      </c>
      <c r="D15" s="382">
        <v>301</v>
      </c>
      <c r="E15" s="281">
        <f t="shared" si="1"/>
        <v>1505</v>
      </c>
    </row>
    <row r="16" spans="1:6" ht="15" customHeight="1" x14ac:dyDescent="0.25">
      <c r="A16" s="224">
        <v>22</v>
      </c>
      <c r="B16" s="379" t="s">
        <v>275</v>
      </c>
      <c r="C16" s="380">
        <v>30</v>
      </c>
      <c r="D16" s="382">
        <v>250</v>
      </c>
      <c r="E16" s="281">
        <f t="shared" si="1"/>
        <v>7500</v>
      </c>
    </row>
    <row r="17" spans="1:5" ht="15" customHeight="1" x14ac:dyDescent="0.25">
      <c r="A17" s="224">
        <v>23</v>
      </c>
      <c r="B17" s="379" t="s">
        <v>276</v>
      </c>
      <c r="C17" s="380">
        <v>5</v>
      </c>
      <c r="D17" s="382">
        <v>401</v>
      </c>
      <c r="E17" s="281">
        <f t="shared" si="1"/>
        <v>2005</v>
      </c>
    </row>
    <row r="18" spans="1:5" ht="15" customHeight="1" x14ac:dyDescent="0.25">
      <c r="A18" s="224">
        <v>24</v>
      </c>
      <c r="B18" s="379" t="s">
        <v>277</v>
      </c>
      <c r="C18" s="380">
        <v>20</v>
      </c>
      <c r="D18" s="382">
        <v>50</v>
      </c>
      <c r="E18" s="281">
        <f t="shared" si="1"/>
        <v>1000</v>
      </c>
    </row>
    <row r="19" spans="1:5" ht="15" customHeight="1" x14ac:dyDescent="0.25">
      <c r="A19" s="224">
        <v>25</v>
      </c>
      <c r="B19" s="379" t="s">
        <v>278</v>
      </c>
      <c r="C19" s="380">
        <v>40</v>
      </c>
      <c r="D19" s="382">
        <v>30</v>
      </c>
      <c r="E19" s="281">
        <f t="shared" si="1"/>
        <v>1200</v>
      </c>
    </row>
    <row r="20" spans="1:5" ht="16.5" x14ac:dyDescent="0.25">
      <c r="A20" s="278">
        <v>34</v>
      </c>
      <c r="B20" s="379" t="s">
        <v>279</v>
      </c>
      <c r="C20" s="380">
        <v>10</v>
      </c>
      <c r="D20" s="382">
        <v>118.5</v>
      </c>
      <c r="E20" s="281">
        <f t="shared" si="1"/>
        <v>1185</v>
      </c>
    </row>
    <row r="21" spans="1:5" ht="16.5" x14ac:dyDescent="0.25">
      <c r="A21" s="278">
        <v>35</v>
      </c>
      <c r="B21" s="379" t="s">
        <v>288</v>
      </c>
      <c r="C21" s="380">
        <v>3</v>
      </c>
      <c r="D21" s="382">
        <v>100</v>
      </c>
      <c r="E21" s="281">
        <f t="shared" si="1"/>
        <v>300</v>
      </c>
    </row>
    <row r="22" spans="1:5" ht="16.5" x14ac:dyDescent="0.25">
      <c r="A22" s="278">
        <v>36</v>
      </c>
      <c r="B22" s="417" t="s">
        <v>272</v>
      </c>
      <c r="C22" s="420">
        <v>2</v>
      </c>
      <c r="D22" s="423">
        <v>27.5</v>
      </c>
      <c r="E22" s="281">
        <f t="shared" si="1"/>
        <v>55</v>
      </c>
    </row>
    <row r="23" spans="1:5" ht="16.5" x14ac:dyDescent="0.25">
      <c r="A23" s="278">
        <v>37</v>
      </c>
      <c r="B23" s="379" t="s">
        <v>289</v>
      </c>
      <c r="C23" s="380">
        <v>2</v>
      </c>
      <c r="D23" s="382">
        <v>2200</v>
      </c>
      <c r="E23" s="281">
        <f t="shared" si="1"/>
        <v>4400</v>
      </c>
    </row>
    <row r="24" spans="1:5" ht="16.5" x14ac:dyDescent="0.25">
      <c r="A24" s="278">
        <v>38</v>
      </c>
      <c r="B24" s="379" t="s">
        <v>290</v>
      </c>
      <c r="C24" s="380">
        <v>1</v>
      </c>
      <c r="D24" s="382">
        <v>1600</v>
      </c>
      <c r="E24" s="281">
        <f t="shared" si="1"/>
        <v>1600</v>
      </c>
    </row>
    <row r="25" spans="1:5" ht="16.5" x14ac:dyDescent="0.25">
      <c r="A25" s="278"/>
      <c r="B25" s="417" t="s">
        <v>291</v>
      </c>
      <c r="C25" s="420">
        <v>2</v>
      </c>
      <c r="D25" s="423">
        <v>180</v>
      </c>
      <c r="E25" s="407">
        <f t="shared" ref="E25:E87" si="2">C25*D25</f>
        <v>360</v>
      </c>
    </row>
    <row r="26" spans="1:5" ht="16.5" x14ac:dyDescent="0.25">
      <c r="A26" s="278"/>
      <c r="B26" s="417" t="s">
        <v>292</v>
      </c>
      <c r="C26" s="420">
        <v>8</v>
      </c>
      <c r="D26" s="423">
        <v>216.5</v>
      </c>
      <c r="E26" s="407">
        <f t="shared" si="2"/>
        <v>1732</v>
      </c>
    </row>
    <row r="27" spans="1:5" ht="16.5" x14ac:dyDescent="0.25">
      <c r="A27" s="278"/>
      <c r="B27" s="379" t="s">
        <v>293</v>
      </c>
      <c r="C27" s="380">
        <v>1</v>
      </c>
      <c r="D27" s="382">
        <v>5</v>
      </c>
      <c r="E27" s="407">
        <f t="shared" si="2"/>
        <v>5</v>
      </c>
    </row>
    <row r="28" spans="1:5" ht="33" x14ac:dyDescent="0.25">
      <c r="A28" s="278"/>
      <c r="B28" s="379" t="s">
        <v>294</v>
      </c>
      <c r="C28" s="380">
        <v>2</v>
      </c>
      <c r="D28" s="382">
        <v>240</v>
      </c>
      <c r="E28" s="407">
        <f t="shared" si="2"/>
        <v>480</v>
      </c>
    </row>
    <row r="29" spans="1:5" ht="16.5" x14ac:dyDescent="0.25">
      <c r="A29" s="278"/>
      <c r="B29" s="379" t="s">
        <v>295</v>
      </c>
      <c r="C29" s="380">
        <v>1</v>
      </c>
      <c r="D29" s="382">
        <v>359</v>
      </c>
      <c r="E29" s="407">
        <f t="shared" si="2"/>
        <v>359</v>
      </c>
    </row>
    <row r="30" spans="1:5" ht="16.5" x14ac:dyDescent="0.25">
      <c r="A30" s="278"/>
      <c r="B30" s="379" t="s">
        <v>296</v>
      </c>
      <c r="C30" s="380">
        <v>2</v>
      </c>
      <c r="D30" s="382">
        <v>560</v>
      </c>
      <c r="E30" s="407">
        <f t="shared" si="2"/>
        <v>1120</v>
      </c>
    </row>
    <row r="31" spans="1:5" ht="16.5" x14ac:dyDescent="0.25">
      <c r="A31" s="278"/>
      <c r="B31" s="379" t="s">
        <v>297</v>
      </c>
      <c r="C31" s="380">
        <v>1</v>
      </c>
      <c r="D31" s="382">
        <v>677</v>
      </c>
      <c r="E31" s="407">
        <f t="shared" si="2"/>
        <v>677</v>
      </c>
    </row>
    <row r="32" spans="1:5" ht="16.5" x14ac:dyDescent="0.25">
      <c r="A32" s="278"/>
      <c r="B32" s="379" t="s">
        <v>298</v>
      </c>
      <c r="C32" s="380">
        <v>3</v>
      </c>
      <c r="D32" s="382">
        <v>650</v>
      </c>
      <c r="E32" s="407">
        <f t="shared" si="2"/>
        <v>1950</v>
      </c>
    </row>
    <row r="33" spans="1:5" ht="16.5" x14ac:dyDescent="0.25">
      <c r="A33" s="278"/>
      <c r="B33" s="379" t="s">
        <v>299</v>
      </c>
      <c r="C33" s="380">
        <v>2</v>
      </c>
      <c r="D33" s="382">
        <v>32</v>
      </c>
      <c r="E33" s="407">
        <f t="shared" si="2"/>
        <v>64</v>
      </c>
    </row>
    <row r="34" spans="1:5" ht="15" customHeight="1" x14ac:dyDescent="0.25">
      <c r="A34" s="278"/>
      <c r="B34" s="379" t="s">
        <v>300</v>
      </c>
      <c r="C34" s="380">
        <v>1</v>
      </c>
      <c r="D34" s="382">
        <v>250</v>
      </c>
      <c r="E34" s="407">
        <f t="shared" si="2"/>
        <v>250</v>
      </c>
    </row>
    <row r="35" spans="1:5" ht="15" customHeight="1" x14ac:dyDescent="0.25">
      <c r="A35" s="278"/>
      <c r="B35" s="379" t="s">
        <v>301</v>
      </c>
      <c r="C35" s="380">
        <v>11</v>
      </c>
      <c r="D35" s="382">
        <v>50</v>
      </c>
      <c r="E35" s="407">
        <f t="shared" si="2"/>
        <v>550</v>
      </c>
    </row>
    <row r="36" spans="1:5" ht="15" customHeight="1" x14ac:dyDescent="0.25">
      <c r="A36" s="278"/>
      <c r="B36" s="379" t="s">
        <v>301</v>
      </c>
      <c r="C36" s="380">
        <v>3</v>
      </c>
      <c r="D36" s="382">
        <v>41</v>
      </c>
      <c r="E36" s="407">
        <f t="shared" si="2"/>
        <v>123</v>
      </c>
    </row>
    <row r="37" spans="1:5" ht="15" customHeight="1" x14ac:dyDescent="0.25">
      <c r="A37" s="278"/>
      <c r="B37" s="379" t="s">
        <v>301</v>
      </c>
      <c r="C37" s="380">
        <v>1</v>
      </c>
      <c r="D37" s="382">
        <v>50</v>
      </c>
      <c r="E37" s="407">
        <f t="shared" si="2"/>
        <v>50</v>
      </c>
    </row>
    <row r="38" spans="1:5" ht="15" customHeight="1" x14ac:dyDescent="0.25">
      <c r="A38" s="278"/>
      <c r="B38" s="379" t="s">
        <v>302</v>
      </c>
      <c r="C38" s="380">
        <v>1</v>
      </c>
      <c r="D38" s="382">
        <v>144</v>
      </c>
      <c r="E38" s="407">
        <f t="shared" si="2"/>
        <v>144</v>
      </c>
    </row>
    <row r="39" spans="1:5" ht="15" customHeight="1" x14ac:dyDescent="0.25">
      <c r="A39" s="278"/>
      <c r="B39" s="417" t="s">
        <v>303</v>
      </c>
      <c r="C39" s="420">
        <v>1</v>
      </c>
      <c r="D39" s="423">
        <v>95</v>
      </c>
      <c r="E39" s="407">
        <f t="shared" si="2"/>
        <v>95</v>
      </c>
    </row>
    <row r="40" spans="1:5" ht="15" customHeight="1" x14ac:dyDescent="0.25">
      <c r="A40" s="278"/>
      <c r="B40" s="417" t="s">
        <v>304</v>
      </c>
      <c r="C40" s="420">
        <v>50</v>
      </c>
      <c r="D40" s="423">
        <v>3.5</v>
      </c>
      <c r="E40" s="407">
        <f t="shared" si="2"/>
        <v>175</v>
      </c>
    </row>
    <row r="41" spans="1:5" ht="15" customHeight="1" x14ac:dyDescent="0.25">
      <c r="A41" s="278"/>
      <c r="B41" s="379" t="s">
        <v>305</v>
      </c>
      <c r="C41" s="380">
        <v>2</v>
      </c>
      <c r="D41" s="382">
        <v>219</v>
      </c>
      <c r="E41" s="407">
        <f t="shared" si="2"/>
        <v>438</v>
      </c>
    </row>
    <row r="42" spans="1:5" ht="15" customHeight="1" x14ac:dyDescent="0.25">
      <c r="A42" s="278"/>
      <c r="B42" s="379" t="s">
        <v>306</v>
      </c>
      <c r="C42" s="380">
        <v>2</v>
      </c>
      <c r="D42" s="382">
        <v>80</v>
      </c>
      <c r="E42" s="407">
        <f t="shared" si="2"/>
        <v>160</v>
      </c>
    </row>
    <row r="43" spans="1:5" ht="15" customHeight="1" x14ac:dyDescent="0.25">
      <c r="A43" s="278"/>
      <c r="B43" s="379" t="s">
        <v>307</v>
      </c>
      <c r="C43" s="380">
        <v>1</v>
      </c>
      <c r="D43" s="382">
        <v>2058</v>
      </c>
      <c r="E43" s="407">
        <f t="shared" si="2"/>
        <v>2058</v>
      </c>
    </row>
    <row r="44" spans="1:5" ht="15" customHeight="1" x14ac:dyDescent="0.25">
      <c r="A44" s="278"/>
      <c r="B44" s="417" t="s">
        <v>308</v>
      </c>
      <c r="C44" s="420">
        <v>1</v>
      </c>
      <c r="D44" s="423">
        <v>277</v>
      </c>
      <c r="E44" s="407">
        <f t="shared" si="2"/>
        <v>277</v>
      </c>
    </row>
    <row r="45" spans="1:5" ht="15" customHeight="1" x14ac:dyDescent="0.25">
      <c r="A45" s="278"/>
      <c r="B45" s="379" t="s">
        <v>309</v>
      </c>
      <c r="C45" s="380">
        <v>1</v>
      </c>
      <c r="D45" s="382">
        <v>299</v>
      </c>
      <c r="E45" s="407">
        <f t="shared" si="2"/>
        <v>299</v>
      </c>
    </row>
    <row r="46" spans="1:5" ht="15" customHeight="1" x14ac:dyDescent="0.25">
      <c r="A46" s="278"/>
      <c r="B46" s="379" t="s">
        <v>305</v>
      </c>
      <c r="C46" s="380">
        <v>1</v>
      </c>
      <c r="D46" s="382">
        <v>250</v>
      </c>
      <c r="E46" s="407">
        <f t="shared" si="2"/>
        <v>250</v>
      </c>
    </row>
    <row r="47" spans="1:5" ht="15" customHeight="1" x14ac:dyDescent="0.25">
      <c r="A47" s="278"/>
      <c r="B47" s="379" t="s">
        <v>310</v>
      </c>
      <c r="C47" s="380">
        <v>1</v>
      </c>
      <c r="D47" s="382">
        <v>245</v>
      </c>
      <c r="E47" s="407">
        <f t="shared" si="2"/>
        <v>245</v>
      </c>
    </row>
    <row r="48" spans="1:5" ht="15" customHeight="1" x14ac:dyDescent="0.25">
      <c r="A48" s="278"/>
      <c r="B48" s="379" t="s">
        <v>311</v>
      </c>
      <c r="C48" s="380">
        <v>4</v>
      </c>
      <c r="D48" s="382">
        <v>10</v>
      </c>
      <c r="E48" s="407">
        <f t="shared" si="2"/>
        <v>40</v>
      </c>
    </row>
    <row r="49" spans="1:5" ht="15" customHeight="1" x14ac:dyDescent="0.25">
      <c r="A49" s="278"/>
      <c r="B49" s="379" t="s">
        <v>312</v>
      </c>
      <c r="C49" s="380">
        <v>4</v>
      </c>
      <c r="D49" s="382">
        <v>2</v>
      </c>
      <c r="E49" s="407">
        <f t="shared" si="2"/>
        <v>8</v>
      </c>
    </row>
    <row r="50" spans="1:5" ht="15" customHeight="1" x14ac:dyDescent="0.25">
      <c r="A50" s="278"/>
      <c r="B50" s="417" t="s">
        <v>313</v>
      </c>
      <c r="C50" s="420">
        <v>3</v>
      </c>
      <c r="D50" s="423">
        <v>226</v>
      </c>
      <c r="E50" s="407">
        <f t="shared" si="2"/>
        <v>678</v>
      </c>
    </row>
    <row r="51" spans="1:5" ht="15" customHeight="1" x14ac:dyDescent="0.25">
      <c r="A51" s="278"/>
      <c r="B51" s="379" t="s">
        <v>314</v>
      </c>
      <c r="C51" s="380">
        <v>20</v>
      </c>
      <c r="D51" s="382">
        <v>17</v>
      </c>
      <c r="E51" s="407">
        <f t="shared" si="2"/>
        <v>340</v>
      </c>
    </row>
    <row r="52" spans="1:5" ht="15" customHeight="1" x14ac:dyDescent="0.25">
      <c r="A52" s="278"/>
      <c r="B52" s="417" t="s">
        <v>301</v>
      </c>
      <c r="C52" s="420">
        <v>10</v>
      </c>
      <c r="D52" s="423">
        <v>34</v>
      </c>
      <c r="E52" s="407">
        <f t="shared" si="2"/>
        <v>340</v>
      </c>
    </row>
    <row r="53" spans="1:5" ht="15" customHeight="1" x14ac:dyDescent="0.25">
      <c r="A53" s="278"/>
      <c r="B53" s="417" t="s">
        <v>315</v>
      </c>
      <c r="C53" s="420">
        <v>1</v>
      </c>
      <c r="D53" s="423">
        <v>266</v>
      </c>
      <c r="E53" s="407">
        <f t="shared" si="2"/>
        <v>266</v>
      </c>
    </row>
    <row r="54" spans="1:5" ht="15" customHeight="1" x14ac:dyDescent="0.25">
      <c r="A54" s="278"/>
      <c r="B54" s="379" t="s">
        <v>316</v>
      </c>
      <c r="C54" s="380">
        <v>2</v>
      </c>
      <c r="D54" s="382">
        <v>274</v>
      </c>
      <c r="E54" s="407">
        <f t="shared" si="2"/>
        <v>548</v>
      </c>
    </row>
    <row r="55" spans="1:5" ht="15" customHeight="1" x14ac:dyDescent="0.25">
      <c r="A55" s="278"/>
      <c r="B55" s="417" t="s">
        <v>317</v>
      </c>
      <c r="C55" s="420">
        <v>2</v>
      </c>
      <c r="D55" s="423">
        <v>800</v>
      </c>
      <c r="E55" s="407">
        <f t="shared" si="2"/>
        <v>1600</v>
      </c>
    </row>
    <row r="56" spans="1:5" ht="15" customHeight="1" x14ac:dyDescent="0.25">
      <c r="A56" s="278"/>
      <c r="B56" s="417" t="s">
        <v>313</v>
      </c>
      <c r="C56" s="420">
        <v>5</v>
      </c>
      <c r="D56" s="423">
        <v>193</v>
      </c>
      <c r="E56" s="407">
        <f t="shared" si="2"/>
        <v>965</v>
      </c>
    </row>
    <row r="57" spans="1:5" ht="15" customHeight="1" x14ac:dyDescent="0.25">
      <c r="A57" s="278"/>
      <c r="B57" s="417" t="s">
        <v>313</v>
      </c>
      <c r="C57" s="420">
        <v>5</v>
      </c>
      <c r="D57" s="423">
        <v>185</v>
      </c>
      <c r="E57" s="407">
        <f t="shared" si="2"/>
        <v>925</v>
      </c>
    </row>
    <row r="58" spans="1:5" ht="15" customHeight="1" x14ac:dyDescent="0.25">
      <c r="A58" s="278"/>
      <c r="B58" s="379" t="s">
        <v>318</v>
      </c>
      <c r="C58" s="380">
        <v>6</v>
      </c>
      <c r="D58" s="382">
        <v>280</v>
      </c>
      <c r="E58" s="407">
        <f t="shared" si="2"/>
        <v>1680</v>
      </c>
    </row>
    <row r="59" spans="1:5" ht="15" customHeight="1" x14ac:dyDescent="0.25">
      <c r="A59" s="278"/>
      <c r="B59" s="379" t="s">
        <v>319</v>
      </c>
      <c r="C59" s="380">
        <v>5</v>
      </c>
      <c r="D59" s="382">
        <v>139</v>
      </c>
      <c r="E59" s="407">
        <f t="shared" si="2"/>
        <v>695</v>
      </c>
    </row>
    <row r="60" spans="1:5" ht="15" customHeight="1" x14ac:dyDescent="0.25">
      <c r="A60" s="278"/>
      <c r="B60" s="379" t="s">
        <v>320</v>
      </c>
      <c r="C60" s="380">
        <v>1</v>
      </c>
      <c r="D60" s="382">
        <v>190</v>
      </c>
      <c r="E60" s="407">
        <f t="shared" si="2"/>
        <v>190</v>
      </c>
    </row>
    <row r="61" spans="1:5" ht="15" customHeight="1" x14ac:dyDescent="0.25">
      <c r="A61" s="278"/>
      <c r="B61" s="379" t="s">
        <v>296</v>
      </c>
      <c r="C61" s="380">
        <v>1</v>
      </c>
      <c r="D61" s="382">
        <v>630</v>
      </c>
      <c r="E61" s="407">
        <f t="shared" si="2"/>
        <v>630</v>
      </c>
    </row>
    <row r="62" spans="1:5" ht="15" customHeight="1" x14ac:dyDescent="0.25">
      <c r="A62" s="278"/>
      <c r="B62" s="379" t="s">
        <v>321</v>
      </c>
      <c r="C62" s="380">
        <v>1</v>
      </c>
      <c r="D62" s="382">
        <v>3400</v>
      </c>
      <c r="E62" s="407">
        <f t="shared" si="2"/>
        <v>3400</v>
      </c>
    </row>
    <row r="63" spans="1:5" ht="15" customHeight="1" x14ac:dyDescent="0.25">
      <c r="A63" s="278"/>
      <c r="B63" s="417" t="s">
        <v>322</v>
      </c>
      <c r="C63" s="420">
        <v>3</v>
      </c>
      <c r="D63" s="423">
        <v>1135</v>
      </c>
      <c r="E63" s="407">
        <f t="shared" si="2"/>
        <v>3405</v>
      </c>
    </row>
    <row r="64" spans="1:5" ht="15" customHeight="1" x14ac:dyDescent="0.25">
      <c r="A64" s="278"/>
      <c r="B64" s="417" t="s">
        <v>323</v>
      </c>
      <c r="C64" s="420">
        <v>4</v>
      </c>
      <c r="D64" s="423">
        <v>72.5</v>
      </c>
      <c r="E64" s="407">
        <f t="shared" si="2"/>
        <v>290</v>
      </c>
    </row>
    <row r="65" spans="1:5" ht="15" customHeight="1" x14ac:dyDescent="0.25">
      <c r="A65" s="278"/>
      <c r="B65" s="417" t="s">
        <v>324</v>
      </c>
      <c r="C65" s="420">
        <v>5</v>
      </c>
      <c r="D65" s="423">
        <v>115</v>
      </c>
      <c r="E65" s="407">
        <f t="shared" si="2"/>
        <v>575</v>
      </c>
    </row>
    <row r="66" spans="1:5" ht="15" customHeight="1" x14ac:dyDescent="0.25">
      <c r="A66" s="278"/>
      <c r="B66" s="417" t="s">
        <v>325</v>
      </c>
      <c r="C66" s="420">
        <v>5</v>
      </c>
      <c r="D66" s="423">
        <v>161</v>
      </c>
      <c r="E66" s="407">
        <f t="shared" si="2"/>
        <v>805</v>
      </c>
    </row>
    <row r="67" spans="1:5" ht="15" customHeight="1" x14ac:dyDescent="0.25">
      <c r="A67" s="278"/>
      <c r="B67" s="417" t="s">
        <v>324</v>
      </c>
      <c r="C67" s="420">
        <v>11</v>
      </c>
      <c r="D67" s="423">
        <v>50</v>
      </c>
      <c r="E67" s="407">
        <f t="shared" si="2"/>
        <v>550</v>
      </c>
    </row>
    <row r="68" spans="1:5" ht="15" customHeight="1" x14ac:dyDescent="0.25">
      <c r="A68" s="278"/>
      <c r="B68" s="417" t="s">
        <v>326</v>
      </c>
      <c r="C68" s="420">
        <v>10</v>
      </c>
      <c r="D68" s="423">
        <v>109</v>
      </c>
      <c r="E68" s="407">
        <f t="shared" si="2"/>
        <v>1090</v>
      </c>
    </row>
    <row r="69" spans="1:5" ht="15" customHeight="1" x14ac:dyDescent="0.25">
      <c r="A69" s="278"/>
      <c r="B69" s="417" t="s">
        <v>327</v>
      </c>
      <c r="C69" s="420">
        <v>8</v>
      </c>
      <c r="D69" s="423">
        <v>50</v>
      </c>
      <c r="E69" s="407">
        <f t="shared" si="2"/>
        <v>400</v>
      </c>
    </row>
    <row r="70" spans="1:5" ht="15" customHeight="1" x14ac:dyDescent="0.25">
      <c r="A70" s="278"/>
      <c r="B70" s="417" t="s">
        <v>322</v>
      </c>
      <c r="C70" s="420">
        <v>1</v>
      </c>
      <c r="D70" s="423">
        <v>360</v>
      </c>
      <c r="E70" s="407">
        <f t="shared" si="2"/>
        <v>360</v>
      </c>
    </row>
    <row r="71" spans="1:5" ht="15" customHeight="1" x14ac:dyDescent="0.25">
      <c r="A71" s="278"/>
      <c r="B71" s="417" t="s">
        <v>328</v>
      </c>
      <c r="C71" s="420">
        <v>4</v>
      </c>
      <c r="D71" s="423">
        <v>20</v>
      </c>
      <c r="E71" s="407">
        <f t="shared" si="2"/>
        <v>80</v>
      </c>
    </row>
    <row r="72" spans="1:5" ht="15" customHeight="1" x14ac:dyDescent="0.25">
      <c r="A72" s="278"/>
      <c r="B72" s="418" t="s">
        <v>329</v>
      </c>
      <c r="C72" s="421">
        <v>1</v>
      </c>
      <c r="D72" s="424">
        <v>600</v>
      </c>
      <c r="E72" s="407">
        <f t="shared" si="2"/>
        <v>600</v>
      </c>
    </row>
    <row r="73" spans="1:5" ht="15" customHeight="1" x14ac:dyDescent="0.25">
      <c r="A73" s="278"/>
      <c r="B73" s="418" t="s">
        <v>330</v>
      </c>
      <c r="C73" s="421">
        <v>1</v>
      </c>
      <c r="D73" s="424">
        <v>900</v>
      </c>
      <c r="E73" s="407">
        <f t="shared" si="2"/>
        <v>900</v>
      </c>
    </row>
    <row r="74" spans="1:5" ht="15" customHeight="1" x14ac:dyDescent="0.25">
      <c r="A74" s="278"/>
      <c r="B74" s="418" t="s">
        <v>331</v>
      </c>
      <c r="C74" s="421">
        <v>3</v>
      </c>
      <c r="D74" s="424">
        <v>1400</v>
      </c>
      <c r="E74" s="407">
        <f t="shared" si="2"/>
        <v>4200</v>
      </c>
    </row>
    <row r="75" spans="1:5" ht="15" customHeight="1" x14ac:dyDescent="0.25">
      <c r="A75" s="278"/>
      <c r="B75" s="418" t="s">
        <v>332</v>
      </c>
      <c r="C75" s="421">
        <v>6</v>
      </c>
      <c r="D75" s="424">
        <v>700</v>
      </c>
      <c r="E75" s="407">
        <f t="shared" si="2"/>
        <v>4200</v>
      </c>
    </row>
    <row r="76" spans="1:5" ht="15" customHeight="1" x14ac:dyDescent="0.25">
      <c r="A76" s="278"/>
      <c r="B76" s="418" t="s">
        <v>333</v>
      </c>
      <c r="C76" s="421">
        <v>1</v>
      </c>
      <c r="D76" s="424">
        <v>700</v>
      </c>
      <c r="E76" s="407">
        <f t="shared" si="2"/>
        <v>700</v>
      </c>
    </row>
    <row r="77" spans="1:5" ht="15" customHeight="1" x14ac:dyDescent="0.25">
      <c r="A77" s="278"/>
      <c r="B77" s="418" t="s">
        <v>334</v>
      </c>
      <c r="C77" s="421">
        <v>1</v>
      </c>
      <c r="D77" s="424">
        <v>1650</v>
      </c>
      <c r="E77" s="407">
        <f t="shared" si="2"/>
        <v>1650</v>
      </c>
    </row>
    <row r="78" spans="1:5" ht="15" customHeight="1" x14ac:dyDescent="0.25">
      <c r="A78" s="278"/>
      <c r="B78" s="418" t="s">
        <v>335</v>
      </c>
      <c r="C78" s="421">
        <v>3</v>
      </c>
      <c r="D78" s="424">
        <v>1700</v>
      </c>
      <c r="E78" s="407">
        <f t="shared" si="2"/>
        <v>5100</v>
      </c>
    </row>
    <row r="79" spans="1:5" ht="15" customHeight="1" x14ac:dyDescent="0.25">
      <c r="A79" s="278"/>
      <c r="B79" s="418" t="s">
        <v>336</v>
      </c>
      <c r="C79" s="421">
        <v>1</v>
      </c>
      <c r="D79" s="424">
        <v>340</v>
      </c>
      <c r="E79" s="407">
        <f t="shared" si="2"/>
        <v>340</v>
      </c>
    </row>
    <row r="80" spans="1:5" ht="15" customHeight="1" x14ac:dyDescent="0.25">
      <c r="A80" s="278"/>
      <c r="B80" s="418" t="s">
        <v>337</v>
      </c>
      <c r="C80" s="421">
        <v>20</v>
      </c>
      <c r="D80" s="424">
        <v>10</v>
      </c>
      <c r="E80" s="407">
        <f t="shared" si="2"/>
        <v>200</v>
      </c>
    </row>
    <row r="81" spans="1:5" ht="15" customHeight="1" x14ac:dyDescent="0.25">
      <c r="A81" s="278"/>
      <c r="B81" s="418" t="s">
        <v>338</v>
      </c>
      <c r="C81" s="421">
        <v>1</v>
      </c>
      <c r="D81" s="424">
        <v>160</v>
      </c>
      <c r="E81" s="407">
        <f t="shared" si="2"/>
        <v>160</v>
      </c>
    </row>
    <row r="82" spans="1:5" ht="15" customHeight="1" x14ac:dyDescent="0.25">
      <c r="A82" s="278"/>
      <c r="B82" s="418" t="s">
        <v>339</v>
      </c>
      <c r="C82" s="421">
        <v>1</v>
      </c>
      <c r="D82" s="424">
        <v>70</v>
      </c>
      <c r="E82" s="407">
        <f t="shared" si="2"/>
        <v>70</v>
      </c>
    </row>
    <row r="83" spans="1:5" ht="15" customHeight="1" x14ac:dyDescent="0.25">
      <c r="A83" s="278"/>
      <c r="B83" s="419" t="s">
        <v>340</v>
      </c>
      <c r="C83" s="422">
        <v>1</v>
      </c>
      <c r="D83" s="425">
        <v>110</v>
      </c>
      <c r="E83" s="407">
        <f t="shared" si="2"/>
        <v>110</v>
      </c>
    </row>
    <row r="84" spans="1:5" ht="15" customHeight="1" x14ac:dyDescent="0.25">
      <c r="A84" s="278"/>
      <c r="B84" s="419" t="s">
        <v>341</v>
      </c>
      <c r="C84" s="422">
        <v>1</v>
      </c>
      <c r="D84" s="425">
        <v>35</v>
      </c>
      <c r="E84" s="407">
        <f t="shared" si="2"/>
        <v>35</v>
      </c>
    </row>
    <row r="85" spans="1:5" ht="15" customHeight="1" x14ac:dyDescent="0.25">
      <c r="A85" s="278"/>
      <c r="B85" s="418" t="s">
        <v>342</v>
      </c>
      <c r="C85" s="421">
        <v>6</v>
      </c>
      <c r="D85" s="424">
        <v>840</v>
      </c>
      <c r="E85" s="407">
        <f t="shared" si="2"/>
        <v>5040</v>
      </c>
    </row>
    <row r="86" spans="1:5" ht="15" customHeight="1" x14ac:dyDescent="0.25">
      <c r="A86" s="278"/>
      <c r="B86" s="418" t="s">
        <v>343</v>
      </c>
      <c r="C86" s="421">
        <v>50</v>
      </c>
      <c r="D86" s="424">
        <v>12</v>
      </c>
      <c r="E86" s="407">
        <f t="shared" si="2"/>
        <v>600</v>
      </c>
    </row>
    <row r="87" spans="1:5" ht="15" customHeight="1" x14ac:dyDescent="0.25">
      <c r="A87" s="278"/>
      <c r="B87" s="379" t="s">
        <v>344</v>
      </c>
      <c r="C87" s="380">
        <v>1</v>
      </c>
      <c r="D87" s="382">
        <v>2100</v>
      </c>
      <c r="E87" s="407">
        <f t="shared" si="2"/>
        <v>2100</v>
      </c>
    </row>
    <row r="88" spans="1:5" ht="15" customHeight="1" x14ac:dyDescent="0.25">
      <c r="A88" s="278"/>
      <c r="B88" s="379" t="s">
        <v>345</v>
      </c>
      <c r="C88" s="380">
        <v>1</v>
      </c>
      <c r="D88" s="382">
        <v>1800</v>
      </c>
      <c r="E88" s="407">
        <f t="shared" ref="E88:E121" si="3">C88*D88</f>
        <v>1800</v>
      </c>
    </row>
    <row r="89" spans="1:5" ht="15" customHeight="1" x14ac:dyDescent="0.25">
      <c r="A89" s="278"/>
      <c r="B89" s="379" t="s">
        <v>346</v>
      </c>
      <c r="C89" s="380">
        <v>1</v>
      </c>
      <c r="D89" s="382">
        <v>2800</v>
      </c>
      <c r="E89" s="407">
        <f t="shared" si="3"/>
        <v>2800</v>
      </c>
    </row>
    <row r="90" spans="1:5" ht="15" customHeight="1" x14ac:dyDescent="0.25">
      <c r="A90" s="278"/>
      <c r="B90" s="379" t="s">
        <v>347</v>
      </c>
      <c r="C90" s="380">
        <v>3</v>
      </c>
      <c r="D90" s="382">
        <v>400</v>
      </c>
      <c r="E90" s="407">
        <f t="shared" si="3"/>
        <v>1200</v>
      </c>
    </row>
    <row r="91" spans="1:5" ht="15" customHeight="1" x14ac:dyDescent="0.25">
      <c r="A91" s="278"/>
      <c r="B91" s="379" t="s">
        <v>348</v>
      </c>
      <c r="C91" s="380">
        <v>10</v>
      </c>
      <c r="D91" s="382">
        <v>100</v>
      </c>
      <c r="E91" s="407">
        <f t="shared" si="3"/>
        <v>1000</v>
      </c>
    </row>
    <row r="92" spans="1:5" ht="16.5" x14ac:dyDescent="0.25">
      <c r="A92" s="278"/>
      <c r="B92" s="379" t="s">
        <v>349</v>
      </c>
      <c r="C92" s="380">
        <v>2</v>
      </c>
      <c r="D92" s="382">
        <v>280</v>
      </c>
      <c r="E92" s="407">
        <f t="shared" si="3"/>
        <v>560</v>
      </c>
    </row>
    <row r="93" spans="1:5" ht="15" customHeight="1" x14ac:dyDescent="0.25">
      <c r="A93" s="278"/>
      <c r="B93" s="379" t="s">
        <v>350</v>
      </c>
      <c r="C93" s="380">
        <v>50</v>
      </c>
      <c r="D93" s="382">
        <v>20</v>
      </c>
      <c r="E93" s="407">
        <f t="shared" si="3"/>
        <v>1000</v>
      </c>
    </row>
    <row r="94" spans="1:5" ht="15" customHeight="1" x14ac:dyDescent="0.25">
      <c r="A94" s="278"/>
      <c r="B94" s="379" t="s">
        <v>351</v>
      </c>
      <c r="C94" s="380">
        <v>80</v>
      </c>
      <c r="D94" s="382">
        <v>5</v>
      </c>
      <c r="E94" s="407">
        <f t="shared" si="3"/>
        <v>400</v>
      </c>
    </row>
    <row r="95" spans="1:5" ht="15" customHeight="1" x14ac:dyDescent="0.25">
      <c r="A95" s="278"/>
      <c r="B95" s="379" t="s">
        <v>352</v>
      </c>
      <c r="C95" s="380">
        <v>10</v>
      </c>
      <c r="D95" s="382">
        <v>120</v>
      </c>
      <c r="E95" s="407">
        <f t="shared" si="3"/>
        <v>1200</v>
      </c>
    </row>
    <row r="96" spans="1:5" ht="15" customHeight="1" x14ac:dyDescent="0.25">
      <c r="A96" s="278"/>
      <c r="B96" s="379" t="s">
        <v>353</v>
      </c>
      <c r="C96" s="380">
        <v>5</v>
      </c>
      <c r="D96" s="382">
        <v>260</v>
      </c>
      <c r="E96" s="407">
        <f t="shared" si="3"/>
        <v>1300</v>
      </c>
    </row>
    <row r="97" spans="1:5" ht="15" customHeight="1" x14ac:dyDescent="0.25">
      <c r="A97" s="278"/>
      <c r="B97" s="379" t="s">
        <v>354</v>
      </c>
      <c r="C97" s="380">
        <v>5</v>
      </c>
      <c r="D97" s="382">
        <v>300</v>
      </c>
      <c r="E97" s="407">
        <f t="shared" si="3"/>
        <v>1500</v>
      </c>
    </row>
    <row r="98" spans="1:5" ht="16.5" x14ac:dyDescent="0.25">
      <c r="A98" s="278"/>
      <c r="B98" s="379" t="s">
        <v>355</v>
      </c>
      <c r="C98" s="380">
        <v>5</v>
      </c>
      <c r="D98" s="382">
        <v>650</v>
      </c>
      <c r="E98" s="407">
        <f t="shared" si="3"/>
        <v>3250</v>
      </c>
    </row>
    <row r="99" spans="1:5" ht="16.5" x14ac:dyDescent="0.25">
      <c r="A99" s="278"/>
      <c r="B99" s="379" t="s">
        <v>356</v>
      </c>
      <c r="C99" s="380">
        <v>2</v>
      </c>
      <c r="D99" s="382">
        <v>240</v>
      </c>
      <c r="E99" s="407">
        <f t="shared" si="3"/>
        <v>480</v>
      </c>
    </row>
    <row r="100" spans="1:5" ht="16.5" x14ac:dyDescent="0.25">
      <c r="A100" s="278"/>
      <c r="B100" s="379" t="s">
        <v>357</v>
      </c>
      <c r="C100" s="380">
        <v>10</v>
      </c>
      <c r="D100" s="382">
        <v>60</v>
      </c>
      <c r="E100" s="407">
        <f t="shared" si="3"/>
        <v>600</v>
      </c>
    </row>
    <row r="101" spans="1:5" ht="16.5" x14ac:dyDescent="0.25">
      <c r="A101" s="278"/>
      <c r="B101" s="379" t="s">
        <v>358</v>
      </c>
      <c r="C101" s="380">
        <v>4</v>
      </c>
      <c r="D101" s="382">
        <v>95</v>
      </c>
      <c r="E101" s="407">
        <f t="shared" si="3"/>
        <v>380</v>
      </c>
    </row>
    <row r="102" spans="1:5" ht="16.5" x14ac:dyDescent="0.25">
      <c r="A102" s="278"/>
      <c r="B102" s="379" t="s">
        <v>359</v>
      </c>
      <c r="C102" s="380">
        <v>30</v>
      </c>
      <c r="D102" s="382">
        <v>50</v>
      </c>
      <c r="E102" s="407">
        <f t="shared" si="3"/>
        <v>1500</v>
      </c>
    </row>
    <row r="103" spans="1:5" ht="16.5" x14ac:dyDescent="0.25">
      <c r="A103" s="278"/>
      <c r="B103" s="379" t="s">
        <v>360</v>
      </c>
      <c r="C103" s="380">
        <v>10</v>
      </c>
      <c r="D103" s="382">
        <v>145</v>
      </c>
      <c r="E103" s="407">
        <f t="shared" si="3"/>
        <v>1450</v>
      </c>
    </row>
    <row r="104" spans="1:5" ht="66" x14ac:dyDescent="0.25">
      <c r="A104" s="278"/>
      <c r="B104" s="379" t="s">
        <v>361</v>
      </c>
      <c r="C104" s="380">
        <v>4</v>
      </c>
      <c r="D104" s="382">
        <v>1050</v>
      </c>
      <c r="E104" s="407">
        <f t="shared" si="3"/>
        <v>4200</v>
      </c>
    </row>
    <row r="105" spans="1:5" ht="66" x14ac:dyDescent="0.25">
      <c r="A105" s="278"/>
      <c r="B105" s="379" t="s">
        <v>362</v>
      </c>
      <c r="C105" s="380">
        <v>9</v>
      </c>
      <c r="D105" s="382">
        <v>950</v>
      </c>
      <c r="E105" s="407">
        <f t="shared" si="3"/>
        <v>8550</v>
      </c>
    </row>
    <row r="106" spans="1:5" ht="16.5" x14ac:dyDescent="0.25">
      <c r="A106" s="278"/>
      <c r="B106" s="379" t="s">
        <v>363</v>
      </c>
      <c r="C106" s="380">
        <v>1</v>
      </c>
      <c r="D106" s="382">
        <v>15960</v>
      </c>
      <c r="E106" s="407">
        <f t="shared" si="3"/>
        <v>15960</v>
      </c>
    </row>
    <row r="107" spans="1:5" ht="33" x14ac:dyDescent="0.25">
      <c r="A107" s="278"/>
      <c r="B107" s="379" t="s">
        <v>364</v>
      </c>
      <c r="C107" s="380">
        <v>2</v>
      </c>
      <c r="D107" s="382">
        <v>2300</v>
      </c>
      <c r="E107" s="407">
        <f t="shared" si="3"/>
        <v>4600</v>
      </c>
    </row>
    <row r="108" spans="1:5" ht="33" x14ac:dyDescent="0.25">
      <c r="A108" s="278"/>
      <c r="B108" s="379" t="s">
        <v>365</v>
      </c>
      <c r="C108" s="380">
        <v>1</v>
      </c>
      <c r="D108" s="382">
        <v>649</v>
      </c>
      <c r="E108" s="407">
        <f t="shared" si="3"/>
        <v>649</v>
      </c>
    </row>
    <row r="109" spans="1:5" ht="33" x14ac:dyDescent="0.25">
      <c r="A109" s="278"/>
      <c r="B109" s="379" t="s">
        <v>366</v>
      </c>
      <c r="C109" s="380">
        <v>1</v>
      </c>
      <c r="D109" s="382">
        <v>6242</v>
      </c>
      <c r="E109" s="407">
        <f t="shared" si="3"/>
        <v>6242</v>
      </c>
    </row>
    <row r="110" spans="1:5" ht="33" x14ac:dyDescent="0.25">
      <c r="A110" s="278"/>
      <c r="B110" s="379" t="s">
        <v>367</v>
      </c>
      <c r="C110" s="380">
        <v>2</v>
      </c>
      <c r="D110" s="382">
        <v>27</v>
      </c>
      <c r="E110" s="407">
        <f t="shared" si="3"/>
        <v>54</v>
      </c>
    </row>
    <row r="111" spans="1:5" ht="33" x14ac:dyDescent="0.25">
      <c r="A111" s="278"/>
      <c r="B111" s="379" t="s">
        <v>368</v>
      </c>
      <c r="C111" s="380">
        <v>2</v>
      </c>
      <c r="D111" s="382">
        <v>226</v>
      </c>
      <c r="E111" s="407">
        <f t="shared" si="3"/>
        <v>452</v>
      </c>
    </row>
    <row r="112" spans="1:5" ht="33" x14ac:dyDescent="0.25">
      <c r="A112" s="278"/>
      <c r="B112" s="379" t="s">
        <v>369</v>
      </c>
      <c r="C112" s="380">
        <v>1</v>
      </c>
      <c r="D112" s="382">
        <v>1050</v>
      </c>
      <c r="E112" s="407">
        <f t="shared" si="3"/>
        <v>1050</v>
      </c>
    </row>
    <row r="113" spans="1:5" ht="33" x14ac:dyDescent="0.25">
      <c r="A113" s="278"/>
      <c r="B113" s="379" t="s">
        <v>370</v>
      </c>
      <c r="C113" s="380">
        <v>1</v>
      </c>
      <c r="D113" s="382">
        <v>1037</v>
      </c>
      <c r="E113" s="407">
        <f t="shared" si="3"/>
        <v>1037</v>
      </c>
    </row>
    <row r="114" spans="1:5" ht="16.5" x14ac:dyDescent="0.25">
      <c r="A114" s="278"/>
      <c r="B114" s="379" t="s">
        <v>371</v>
      </c>
      <c r="C114" s="380">
        <v>1</v>
      </c>
      <c r="D114" s="382">
        <v>725</v>
      </c>
      <c r="E114" s="407">
        <f t="shared" si="3"/>
        <v>725</v>
      </c>
    </row>
    <row r="115" spans="1:5" ht="16.5" x14ac:dyDescent="0.25">
      <c r="A115" s="278"/>
      <c r="B115" s="379" t="s">
        <v>372</v>
      </c>
      <c r="C115" s="380">
        <v>5</v>
      </c>
      <c r="D115" s="382">
        <v>280</v>
      </c>
      <c r="E115" s="407">
        <f t="shared" si="3"/>
        <v>1400</v>
      </c>
    </row>
    <row r="116" spans="1:5" ht="16.5" x14ac:dyDescent="0.25">
      <c r="A116" s="278"/>
      <c r="B116" s="379" t="s">
        <v>373</v>
      </c>
      <c r="C116" s="380">
        <v>4</v>
      </c>
      <c r="D116" s="382">
        <v>145</v>
      </c>
      <c r="E116" s="407">
        <f t="shared" si="3"/>
        <v>580</v>
      </c>
    </row>
    <row r="117" spans="1:5" ht="49.5" x14ac:dyDescent="0.25">
      <c r="A117" s="278"/>
      <c r="B117" s="379" t="s">
        <v>374</v>
      </c>
      <c r="C117" s="380">
        <v>2</v>
      </c>
      <c r="D117" s="382">
        <v>250</v>
      </c>
      <c r="E117" s="407">
        <f t="shared" si="3"/>
        <v>500</v>
      </c>
    </row>
    <row r="118" spans="1:5" ht="82.5" x14ac:dyDescent="0.25">
      <c r="A118" s="278"/>
      <c r="B118" s="379" t="s">
        <v>375</v>
      </c>
      <c r="C118" s="380">
        <v>1</v>
      </c>
      <c r="D118" s="382">
        <v>11000</v>
      </c>
      <c r="E118" s="407">
        <f t="shared" si="3"/>
        <v>11000</v>
      </c>
    </row>
    <row r="119" spans="1:5" ht="16.5" x14ac:dyDescent="0.25">
      <c r="A119" s="278"/>
      <c r="B119" s="379" t="s">
        <v>376</v>
      </c>
      <c r="C119" s="380">
        <v>2</v>
      </c>
      <c r="D119" s="382">
        <v>630</v>
      </c>
      <c r="E119" s="407">
        <f t="shared" si="3"/>
        <v>1260</v>
      </c>
    </row>
    <row r="120" spans="1:5" ht="49.5" x14ac:dyDescent="0.25">
      <c r="A120" s="278"/>
      <c r="B120" s="379" t="s">
        <v>270</v>
      </c>
      <c r="C120" s="380">
        <v>8</v>
      </c>
      <c r="D120" s="382">
        <v>2963.25</v>
      </c>
      <c r="E120" s="407">
        <f t="shared" si="3"/>
        <v>23706</v>
      </c>
    </row>
    <row r="121" spans="1:5" ht="16.5" x14ac:dyDescent="0.25">
      <c r="A121" s="278"/>
      <c r="B121" s="379" t="s">
        <v>280</v>
      </c>
      <c r="C121" s="380">
        <v>3000</v>
      </c>
      <c r="D121" s="382">
        <v>50</v>
      </c>
      <c r="E121" s="407">
        <f t="shared" si="3"/>
        <v>150000</v>
      </c>
    </row>
    <row r="122" spans="1:5" ht="15.75" x14ac:dyDescent="0.25">
      <c r="A122" s="278"/>
      <c r="B122" s="400"/>
      <c r="C122" s="260"/>
      <c r="D122" s="260"/>
      <c r="E122" s="279"/>
    </row>
    <row r="123" spans="1:5" ht="15.75" x14ac:dyDescent="0.25">
      <c r="A123" s="278"/>
      <c r="B123" s="400"/>
      <c r="C123" s="260"/>
      <c r="D123" s="260"/>
      <c r="E123" s="279"/>
    </row>
    <row r="124" spans="1:5" ht="15.75" x14ac:dyDescent="0.25">
      <c r="A124" s="278"/>
      <c r="B124" s="400"/>
      <c r="C124" s="260"/>
      <c r="D124" s="260"/>
      <c r="E124" s="279"/>
    </row>
    <row r="125" spans="1:5" ht="15.75" x14ac:dyDescent="0.25">
      <c r="A125" s="278"/>
      <c r="B125" s="400"/>
      <c r="C125" s="260"/>
      <c r="D125" s="260"/>
      <c r="E125" s="279"/>
    </row>
    <row r="126" spans="1:5" ht="15.75" x14ac:dyDescent="0.25">
      <c r="A126" s="278"/>
      <c r="B126" s="400"/>
      <c r="C126" s="260"/>
      <c r="D126" s="260"/>
      <c r="E126" s="279"/>
    </row>
    <row r="127" spans="1:5" ht="15.75" x14ac:dyDescent="0.25">
      <c r="A127" s="278"/>
      <c r="B127" s="400"/>
      <c r="C127" s="260"/>
      <c r="D127" s="260"/>
      <c r="E127" s="279"/>
    </row>
    <row r="128" spans="1:5" ht="15.75" x14ac:dyDescent="0.25">
      <c r="A128" s="278"/>
      <c r="B128" s="400"/>
      <c r="C128" s="260"/>
      <c r="D128" s="260"/>
      <c r="E128" s="279"/>
    </row>
    <row r="129" spans="1:5" ht="15.75" x14ac:dyDescent="0.25">
      <c r="A129" s="278"/>
      <c r="B129" s="400"/>
      <c r="C129" s="260"/>
      <c r="D129" s="260"/>
      <c r="E129" s="279"/>
    </row>
    <row r="130" spans="1:5" ht="15.75" x14ac:dyDescent="0.25">
      <c r="A130" s="278"/>
      <c r="B130" s="400"/>
      <c r="C130" s="260"/>
      <c r="D130" s="260"/>
      <c r="E130" s="279"/>
    </row>
    <row r="131" spans="1:5" ht="15.75" x14ac:dyDescent="0.25">
      <c r="A131" s="278"/>
      <c r="B131" s="400"/>
      <c r="C131" s="260"/>
      <c r="D131" s="260"/>
      <c r="E131" s="279"/>
    </row>
    <row r="132" spans="1:5" ht="15.75" x14ac:dyDescent="0.25">
      <c r="A132" s="278"/>
      <c r="B132" s="400"/>
      <c r="C132" s="260"/>
      <c r="D132" s="260"/>
      <c r="E132" s="279"/>
    </row>
    <row r="133" spans="1:5" ht="15.75" x14ac:dyDescent="0.25">
      <c r="A133" s="278"/>
      <c r="B133" s="400"/>
      <c r="C133" s="260"/>
      <c r="D133" s="260"/>
      <c r="E133" s="279"/>
    </row>
    <row r="134" spans="1:5" ht="15.75" x14ac:dyDescent="0.25">
      <c r="A134" s="278"/>
      <c r="B134" s="400"/>
      <c r="C134" s="260"/>
      <c r="D134" s="260"/>
      <c r="E134" s="279"/>
    </row>
    <row r="135" spans="1:5" ht="15.75" x14ac:dyDescent="0.25">
      <c r="A135" s="278"/>
      <c r="B135" s="400"/>
      <c r="C135" s="260"/>
      <c r="D135" s="260"/>
      <c r="E135" s="279"/>
    </row>
    <row r="136" spans="1:5" ht="15.75" x14ac:dyDescent="0.25">
      <c r="A136" s="278"/>
      <c r="B136" s="400"/>
      <c r="C136" s="260"/>
      <c r="D136" s="260"/>
      <c r="E136" s="279"/>
    </row>
    <row r="137" spans="1:5" ht="15.75" x14ac:dyDescent="0.25">
      <c r="A137" s="278"/>
      <c r="B137" s="400"/>
      <c r="C137" s="260"/>
      <c r="D137" s="260"/>
      <c r="E137" s="279"/>
    </row>
    <row r="138" spans="1:5" ht="15.75" x14ac:dyDescent="0.25">
      <c r="A138" s="278"/>
      <c r="B138" s="400"/>
      <c r="C138" s="260"/>
      <c r="D138" s="260"/>
      <c r="E138" s="279"/>
    </row>
    <row r="139" spans="1:5" ht="15.75" x14ac:dyDescent="0.25">
      <c r="A139" s="278"/>
      <c r="B139" s="400"/>
      <c r="C139" s="260"/>
      <c r="D139" s="260"/>
      <c r="E139" s="279"/>
    </row>
    <row r="140" spans="1:5" ht="15.75" x14ac:dyDescent="0.25">
      <c r="A140" s="278"/>
      <c r="B140" s="400"/>
      <c r="C140" s="260"/>
      <c r="D140" s="260"/>
      <c r="E140" s="279"/>
    </row>
    <row r="141" spans="1:5" ht="15.75" x14ac:dyDescent="0.25">
      <c r="A141" s="278"/>
      <c r="B141" s="400"/>
      <c r="C141" s="260"/>
      <c r="D141" s="260"/>
      <c r="E141" s="279"/>
    </row>
    <row r="142" spans="1:5" ht="15.75" x14ac:dyDescent="0.25">
      <c r="A142" s="278"/>
      <c r="B142" s="400"/>
      <c r="C142" s="260"/>
      <c r="D142" s="260"/>
      <c r="E142" s="279"/>
    </row>
    <row r="143" spans="1:5" ht="15.75" x14ac:dyDescent="0.25">
      <c r="A143" s="278"/>
      <c r="B143" s="400"/>
      <c r="C143" s="260"/>
      <c r="D143" s="260"/>
      <c r="E143" s="279"/>
    </row>
    <row r="144" spans="1:5" ht="15.75" x14ac:dyDescent="0.25">
      <c r="A144" s="278"/>
      <c r="B144" s="400"/>
      <c r="C144" s="260"/>
      <c r="D144" s="260"/>
      <c r="E144" s="279"/>
    </row>
    <row r="145" spans="1:5" ht="15.75" x14ac:dyDescent="0.25">
      <c r="A145" s="278"/>
      <c r="B145" s="400"/>
      <c r="C145" s="260"/>
      <c r="D145" s="260"/>
      <c r="E145" s="279"/>
    </row>
    <row r="146" spans="1:5" ht="15.75" x14ac:dyDescent="0.25">
      <c r="A146" s="278"/>
      <c r="B146" s="400"/>
      <c r="C146" s="260"/>
      <c r="D146" s="260"/>
      <c r="E146" s="279"/>
    </row>
    <row r="147" spans="1:5" ht="15.75" x14ac:dyDescent="0.25">
      <c r="A147" s="278"/>
      <c r="B147" s="400"/>
      <c r="C147" s="260"/>
      <c r="D147" s="260"/>
      <c r="E147" s="279"/>
    </row>
    <row r="148" spans="1:5" ht="15.75" x14ac:dyDescent="0.25">
      <c r="A148" s="278"/>
      <c r="B148" s="400"/>
      <c r="C148" s="260"/>
      <c r="D148" s="260"/>
      <c r="E148" s="279"/>
    </row>
    <row r="149" spans="1:5" ht="15.75" x14ac:dyDescent="0.25">
      <c r="A149" s="278"/>
      <c r="B149" s="400"/>
      <c r="C149" s="260"/>
      <c r="D149" s="260"/>
      <c r="E149" s="279"/>
    </row>
    <row r="150" spans="1:5" ht="15.75" x14ac:dyDescent="0.25">
      <c r="A150" s="278"/>
      <c r="B150" s="400"/>
      <c r="C150" s="260"/>
      <c r="D150" s="260"/>
      <c r="E150" s="279"/>
    </row>
    <row r="151" spans="1:5" ht="15.75" x14ac:dyDescent="0.25">
      <c r="A151" s="278"/>
      <c r="B151" s="400"/>
      <c r="C151" s="260"/>
      <c r="D151" s="260"/>
      <c r="E151" s="279"/>
    </row>
    <row r="152" spans="1:5" ht="15.75" x14ac:dyDescent="0.25">
      <c r="A152" s="278"/>
      <c r="B152" s="400"/>
      <c r="C152" s="260"/>
      <c r="D152" s="260"/>
      <c r="E152" s="279"/>
    </row>
    <row r="153" spans="1:5" ht="15.75" x14ac:dyDescent="0.25">
      <c r="A153" s="278"/>
      <c r="B153" s="400"/>
      <c r="C153" s="260"/>
      <c r="D153" s="260"/>
      <c r="E153" s="279"/>
    </row>
    <row r="154" spans="1:5" ht="15.75" x14ac:dyDescent="0.25">
      <c r="A154" s="278"/>
      <c r="B154" s="400"/>
      <c r="C154" s="260"/>
      <c r="D154" s="260"/>
      <c r="E154" s="279"/>
    </row>
    <row r="155" spans="1:5" ht="15.75" x14ac:dyDescent="0.25">
      <c r="A155" s="278"/>
      <c r="B155" s="400"/>
      <c r="C155" s="260"/>
      <c r="D155" s="260"/>
      <c r="E155" s="279"/>
    </row>
    <row r="156" spans="1:5" ht="15.75" x14ac:dyDescent="0.25">
      <c r="A156" s="278"/>
      <c r="B156" s="400"/>
      <c r="C156" s="260"/>
      <c r="D156" s="260"/>
      <c r="E156" s="279"/>
    </row>
    <row r="157" spans="1:5" ht="15.75" x14ac:dyDescent="0.25">
      <c r="A157" s="278"/>
      <c r="B157" s="400"/>
      <c r="C157" s="260"/>
      <c r="D157" s="260"/>
      <c r="E157" s="279"/>
    </row>
    <row r="158" spans="1:5" ht="15.75" x14ac:dyDescent="0.25">
      <c r="A158" s="278"/>
      <c r="B158" s="400"/>
      <c r="C158" s="260"/>
      <c r="D158" s="260"/>
      <c r="E158" s="279"/>
    </row>
    <row r="159" spans="1:5" ht="15.75" x14ac:dyDescent="0.25">
      <c r="A159" s="278"/>
      <c r="B159" s="400"/>
      <c r="C159" s="260"/>
      <c r="D159" s="260"/>
      <c r="E159" s="279"/>
    </row>
    <row r="160" spans="1:5" ht="15.75" x14ac:dyDescent="0.25">
      <c r="A160" s="278"/>
      <c r="B160" s="400"/>
      <c r="C160" s="260"/>
      <c r="D160" s="260"/>
      <c r="E160" s="279"/>
    </row>
    <row r="161" spans="1:5" ht="15.75" x14ac:dyDescent="0.25">
      <c r="A161" s="278"/>
      <c r="B161" s="400"/>
      <c r="C161" s="260"/>
      <c r="D161" s="260"/>
      <c r="E161" s="279"/>
    </row>
    <row r="162" spans="1:5" ht="15.75" x14ac:dyDescent="0.25">
      <c r="A162" s="278"/>
      <c r="B162" s="400"/>
      <c r="C162" s="260"/>
      <c r="D162" s="260"/>
      <c r="E162" s="279"/>
    </row>
    <row r="163" spans="1:5" ht="15.75" x14ac:dyDescent="0.25">
      <c r="A163" s="278"/>
      <c r="B163" s="400"/>
      <c r="C163" s="260"/>
      <c r="D163" s="260"/>
      <c r="E163" s="279"/>
    </row>
    <row r="164" spans="1:5" ht="15.75" x14ac:dyDescent="0.25">
      <c r="A164" s="278"/>
      <c r="B164" s="400"/>
      <c r="C164" s="260"/>
      <c r="D164" s="261"/>
      <c r="E164" s="248"/>
    </row>
    <row r="165" spans="1:5" ht="15.75" x14ac:dyDescent="0.25">
      <c r="A165" s="278"/>
      <c r="B165" s="400"/>
      <c r="C165" s="260"/>
      <c r="D165" s="261"/>
      <c r="E165" s="248"/>
    </row>
    <row r="166" spans="1:5" ht="15.75" x14ac:dyDescent="0.25">
      <c r="A166" s="278"/>
      <c r="B166" s="408"/>
      <c r="C166" s="261"/>
      <c r="D166" s="261"/>
      <c r="E166" s="248"/>
    </row>
    <row r="167" spans="1:5" ht="15.75" x14ac:dyDescent="0.25">
      <c r="A167" s="278"/>
      <c r="B167" s="400"/>
      <c r="C167" s="260"/>
      <c r="D167" s="260"/>
      <c r="E167" s="402"/>
    </row>
    <row r="168" spans="1:5" ht="15.75" x14ac:dyDescent="0.25">
      <c r="A168" s="278"/>
      <c r="B168" s="400"/>
      <c r="C168" s="260"/>
      <c r="D168" s="260"/>
      <c r="E168" s="405"/>
    </row>
    <row r="169" spans="1:5" ht="15.75" x14ac:dyDescent="0.25">
      <c r="A169" s="278"/>
      <c r="B169" s="400"/>
      <c r="C169" s="260"/>
      <c r="D169" s="260"/>
      <c r="E169" s="402"/>
    </row>
    <row r="170" spans="1:5" ht="15.75" x14ac:dyDescent="0.25">
      <c r="A170" s="278"/>
      <c r="B170" s="400"/>
      <c r="C170" s="260"/>
      <c r="D170" s="260"/>
      <c r="E170" s="402"/>
    </row>
    <row r="171" spans="1:5" ht="15.75" x14ac:dyDescent="0.25">
      <c r="A171" s="278"/>
      <c r="B171" s="400"/>
      <c r="C171" s="260"/>
      <c r="D171" s="260"/>
      <c r="E171" s="402"/>
    </row>
    <row r="172" spans="1:5" ht="15.75" x14ac:dyDescent="0.25">
      <c r="A172" s="278"/>
      <c r="B172" s="400"/>
      <c r="C172" s="260"/>
      <c r="D172" s="260"/>
      <c r="E172" s="402"/>
    </row>
    <row r="173" spans="1:5" ht="15.75" x14ac:dyDescent="0.25">
      <c r="A173" s="278"/>
      <c r="B173" s="400"/>
      <c r="C173" s="260"/>
      <c r="D173" s="260"/>
      <c r="E173" s="402"/>
    </row>
    <row r="174" spans="1:5" ht="15.75" x14ac:dyDescent="0.25">
      <c r="A174" s="278"/>
      <c r="B174" s="400"/>
      <c r="C174" s="260"/>
      <c r="D174" s="260"/>
      <c r="E174" s="402"/>
    </row>
    <row r="175" spans="1:5" ht="15.75" x14ac:dyDescent="0.25">
      <c r="A175" s="278"/>
      <c r="B175" s="400"/>
      <c r="C175" s="260"/>
      <c r="D175" s="260"/>
      <c r="E175" s="401"/>
    </row>
    <row r="176" spans="1:5" ht="15.75" x14ac:dyDescent="0.25">
      <c r="A176" s="278"/>
      <c r="B176" s="400"/>
      <c r="C176" s="260"/>
      <c r="D176" s="260"/>
      <c r="E176" s="401"/>
    </row>
    <row r="177" spans="1:5" ht="15.75" x14ac:dyDescent="0.25">
      <c r="A177" s="278"/>
      <c r="B177" s="400"/>
      <c r="C177" s="260"/>
      <c r="D177" s="260"/>
      <c r="E177" s="256"/>
    </row>
    <row r="178" spans="1:5" ht="15.75" x14ac:dyDescent="0.25">
      <c r="A178" s="278"/>
      <c r="B178" s="400"/>
      <c r="C178" s="260"/>
      <c r="D178" s="260"/>
      <c r="E178" s="256"/>
    </row>
    <row r="179" spans="1:5" ht="15.75" x14ac:dyDescent="0.25">
      <c r="A179" s="278"/>
      <c r="B179" s="400"/>
      <c r="C179" s="260"/>
      <c r="D179" s="260"/>
      <c r="E179" s="256"/>
    </row>
    <row r="180" spans="1:5" ht="15.75" x14ac:dyDescent="0.25">
      <c r="A180" s="278"/>
      <c r="B180" s="400"/>
      <c r="C180" s="260"/>
      <c r="D180" s="260"/>
      <c r="E180" s="256"/>
    </row>
    <row r="181" spans="1:5" ht="15.75" x14ac:dyDescent="0.25">
      <c r="A181" s="278"/>
      <c r="B181" s="400"/>
      <c r="C181" s="260"/>
      <c r="D181" s="260"/>
      <c r="E181" s="256"/>
    </row>
    <row r="182" spans="1:5" ht="15.75" x14ac:dyDescent="0.25">
      <c r="A182" s="278"/>
      <c r="B182" s="400"/>
      <c r="C182" s="260"/>
      <c r="D182" s="260"/>
      <c r="E182" s="256"/>
    </row>
    <row r="183" spans="1:5" ht="15.75" x14ac:dyDescent="0.25">
      <c r="A183" s="278"/>
      <c r="B183" s="400"/>
      <c r="C183" s="260"/>
      <c r="D183" s="260"/>
      <c r="E183" s="256"/>
    </row>
    <row r="184" spans="1:5" ht="15.75" x14ac:dyDescent="0.25">
      <c r="A184" s="278"/>
      <c r="B184" s="400"/>
      <c r="C184" s="260"/>
      <c r="D184" s="260"/>
      <c r="E184" s="256"/>
    </row>
    <row r="185" spans="1:5" ht="15.75" x14ac:dyDescent="0.25">
      <c r="A185" s="278"/>
      <c r="B185" s="400"/>
      <c r="C185" s="260"/>
      <c r="D185" s="260"/>
      <c r="E185" s="256"/>
    </row>
    <row r="186" spans="1:5" ht="15.75" x14ac:dyDescent="0.25">
      <c r="A186" s="278"/>
      <c r="B186" s="400"/>
      <c r="C186" s="260"/>
      <c r="D186" s="260"/>
      <c r="E186" s="256"/>
    </row>
    <row r="187" spans="1:5" ht="15.75" x14ac:dyDescent="0.25">
      <c r="A187" s="278"/>
      <c r="B187" s="400"/>
      <c r="C187" s="260"/>
      <c r="D187" s="260"/>
      <c r="E187" s="402"/>
    </row>
    <row r="188" spans="1:5" ht="15.75" x14ac:dyDescent="0.25">
      <c r="A188" s="278"/>
      <c r="B188" s="400"/>
      <c r="C188" s="260"/>
      <c r="D188" s="260"/>
      <c r="E188" s="402"/>
    </row>
    <row r="189" spans="1:5" ht="15.75" x14ac:dyDescent="0.25">
      <c r="A189" s="278"/>
      <c r="B189" s="400"/>
      <c r="C189" s="260"/>
      <c r="D189" s="260"/>
      <c r="E189" s="402"/>
    </row>
    <row r="190" spans="1:5" ht="15.75" x14ac:dyDescent="0.25">
      <c r="A190" s="278"/>
      <c r="B190" s="400"/>
      <c r="C190" s="260"/>
      <c r="D190" s="260"/>
      <c r="E190" s="402"/>
    </row>
    <row r="191" spans="1:5" ht="15.75" x14ac:dyDescent="0.25">
      <c r="A191" s="278"/>
      <c r="B191" s="400"/>
      <c r="C191" s="260"/>
      <c r="D191" s="260"/>
      <c r="E191" s="402"/>
    </row>
    <row r="192" spans="1:5" ht="15.75" x14ac:dyDescent="0.25">
      <c r="A192" s="278"/>
      <c r="B192" s="400"/>
      <c r="C192" s="260"/>
      <c r="D192" s="260"/>
      <c r="E192" s="402"/>
    </row>
    <row r="193" spans="1:5" ht="15.75" x14ac:dyDescent="0.25">
      <c r="A193" s="278"/>
      <c r="B193" s="403"/>
      <c r="C193" s="260"/>
      <c r="D193" s="260"/>
      <c r="E193" s="402"/>
    </row>
    <row r="194" spans="1:5" ht="15.75" x14ac:dyDescent="0.25">
      <c r="A194" s="278"/>
      <c r="B194" s="280"/>
      <c r="C194" s="260"/>
      <c r="D194" s="260"/>
      <c r="E194" s="402"/>
    </row>
    <row r="195" spans="1:5" ht="15.75" x14ac:dyDescent="0.25">
      <c r="A195" s="278"/>
      <c r="B195" s="400"/>
      <c r="C195" s="260"/>
      <c r="D195" s="260"/>
      <c r="E195" s="402"/>
    </row>
    <row r="196" spans="1:5" ht="15.75" x14ac:dyDescent="0.25">
      <c r="A196" s="278"/>
      <c r="B196" s="400"/>
      <c r="C196" s="260"/>
      <c r="D196" s="260"/>
      <c r="E196" s="402"/>
    </row>
    <row r="197" spans="1:5" ht="15.75" x14ac:dyDescent="0.25">
      <c r="A197" s="278"/>
      <c r="B197" s="400"/>
      <c r="C197" s="260"/>
      <c r="D197" s="260"/>
      <c r="E197" s="402"/>
    </row>
    <row r="198" spans="1:5" ht="15.75" x14ac:dyDescent="0.25">
      <c r="A198" s="278"/>
      <c r="B198" s="400"/>
      <c r="C198" s="260"/>
      <c r="D198" s="260"/>
      <c r="E198" s="402"/>
    </row>
    <row r="199" spans="1:5" ht="15.75" x14ac:dyDescent="0.25">
      <c r="A199" s="278"/>
      <c r="B199" s="400"/>
      <c r="C199" s="260"/>
      <c r="D199" s="260"/>
      <c r="E199" s="402"/>
    </row>
    <row r="200" spans="1:5" ht="15.75" x14ac:dyDescent="0.25">
      <c r="A200" s="278"/>
      <c r="B200" s="400"/>
      <c r="C200" s="260"/>
      <c r="D200" s="260"/>
      <c r="E200" s="402"/>
    </row>
    <row r="201" spans="1:5" ht="15.75" x14ac:dyDescent="0.25">
      <c r="A201" s="278"/>
      <c r="B201" s="400"/>
      <c r="C201" s="260"/>
      <c r="D201" s="260"/>
      <c r="E201" s="402"/>
    </row>
    <row r="202" spans="1:5" ht="15.75" x14ac:dyDescent="0.25">
      <c r="A202" s="278"/>
      <c r="B202" s="400"/>
      <c r="C202" s="260"/>
      <c r="D202" s="260"/>
      <c r="E202" s="402"/>
    </row>
    <row r="203" spans="1:5" ht="15.75" x14ac:dyDescent="0.25">
      <c r="A203" s="278"/>
      <c r="B203" s="400"/>
      <c r="C203" s="260"/>
      <c r="D203" s="260"/>
      <c r="E203" s="402"/>
    </row>
    <row r="204" spans="1:5" ht="15.75" x14ac:dyDescent="0.25">
      <c r="A204" s="278"/>
      <c r="B204" s="400"/>
      <c r="C204" s="260"/>
      <c r="D204" s="260"/>
      <c r="E204" s="402"/>
    </row>
    <row r="205" spans="1:5" ht="15.75" x14ac:dyDescent="0.25">
      <c r="A205" s="278"/>
      <c r="B205" s="400"/>
      <c r="C205" s="260"/>
      <c r="D205" s="260"/>
      <c r="E205" s="402"/>
    </row>
    <row r="206" spans="1:5" ht="15.75" x14ac:dyDescent="0.25">
      <c r="A206" s="278"/>
      <c r="B206" s="400"/>
      <c r="C206" s="260"/>
      <c r="D206" s="260"/>
      <c r="E206" s="402"/>
    </row>
    <row r="207" spans="1:5" ht="15.75" x14ac:dyDescent="0.25">
      <c r="A207" s="278"/>
      <c r="B207" s="400"/>
      <c r="C207" s="260"/>
      <c r="D207" s="260"/>
      <c r="E207" s="404"/>
    </row>
    <row r="208" spans="1:5" ht="15.75" x14ac:dyDescent="0.25">
      <c r="A208" s="278"/>
      <c r="B208" s="403"/>
      <c r="C208" s="260"/>
      <c r="D208" s="260"/>
      <c r="E208" s="404"/>
    </row>
    <row r="209" spans="1:5" ht="15.75" x14ac:dyDescent="0.25">
      <c r="A209" s="278"/>
      <c r="B209" s="403"/>
      <c r="C209" s="260"/>
      <c r="D209" s="260"/>
      <c r="E209" s="40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3"/>
  <sheetViews>
    <sheetView topLeftCell="A217" workbookViewId="0">
      <selection sqref="A1:E353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63" t="str">
        <f>'натур показатели инновации+добр'!D1:E1</f>
        <v>Приложение №1 к приложению 2  к Приказу отдела физической культуры, спорта и молодежной политики Северо-Енисейского района от 06.11.2020 "78-ос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63"/>
    </row>
    <row r="3" spans="1:5" x14ac:dyDescent="0.25">
      <c r="A3" s="664" t="s">
        <v>130</v>
      </c>
      <c r="B3" s="664"/>
      <c r="C3" s="664"/>
      <c r="D3" s="664"/>
      <c r="E3" s="664"/>
    </row>
    <row r="4" spans="1:5" ht="13.5" customHeight="1" x14ac:dyDescent="0.25">
      <c r="A4" s="665" t="s">
        <v>154</v>
      </c>
      <c r="B4" s="665"/>
      <c r="C4" s="665"/>
      <c r="D4" s="665"/>
      <c r="E4" s="665"/>
    </row>
    <row r="5" spans="1:5" ht="60" x14ac:dyDescent="0.25">
      <c r="A5" s="132" t="s">
        <v>131</v>
      </c>
      <c r="B5" s="66" t="s">
        <v>132</v>
      </c>
      <c r="C5" s="132" t="s">
        <v>133</v>
      </c>
      <c r="D5" s="132" t="s">
        <v>134</v>
      </c>
      <c r="E5" s="132" t="s">
        <v>135</v>
      </c>
    </row>
    <row r="6" spans="1:5" x14ac:dyDescent="0.25">
      <c r="A6" s="133">
        <v>1</v>
      </c>
      <c r="B6" s="133">
        <v>2</v>
      </c>
      <c r="C6" s="133">
        <v>3</v>
      </c>
      <c r="D6" s="133">
        <v>4</v>
      </c>
      <c r="E6" s="133">
        <v>5</v>
      </c>
    </row>
    <row r="7" spans="1:5" ht="37.15" customHeight="1" x14ac:dyDescent="0.25">
      <c r="A7" s="674" t="s">
        <v>156</v>
      </c>
      <c r="B7" s="672" t="s">
        <v>157</v>
      </c>
      <c r="C7" s="666" t="s">
        <v>136</v>
      </c>
      <c r="D7" s="667"/>
      <c r="E7" s="668"/>
    </row>
    <row r="8" spans="1:5" ht="14.45" customHeight="1" x14ac:dyDescent="0.25">
      <c r="A8" s="675"/>
      <c r="B8" s="673"/>
      <c r="C8" s="669" t="s">
        <v>137</v>
      </c>
      <c r="D8" s="670"/>
      <c r="E8" s="671"/>
    </row>
    <row r="9" spans="1:5" ht="12" customHeight="1" x14ac:dyDescent="0.25">
      <c r="A9" s="675"/>
      <c r="B9" s="673"/>
      <c r="C9" s="109" t="s">
        <v>144</v>
      </c>
      <c r="D9" s="134" t="s">
        <v>138</v>
      </c>
      <c r="E9" s="233">
        <f>'патриотика0,31'!D25</f>
        <v>1.736</v>
      </c>
    </row>
    <row r="10" spans="1:5" ht="12" customHeight="1" x14ac:dyDescent="0.25">
      <c r="A10" s="675"/>
      <c r="B10" s="673"/>
      <c r="C10" s="109" t="s">
        <v>97</v>
      </c>
      <c r="D10" s="135" t="s">
        <v>138</v>
      </c>
      <c r="E10" s="233">
        <f>'патриотика0,31'!D24</f>
        <v>0.31</v>
      </c>
    </row>
    <row r="11" spans="1:5" ht="12" customHeight="1" x14ac:dyDescent="0.25">
      <c r="A11" s="675"/>
      <c r="B11" s="673"/>
      <c r="C11" s="657" t="s">
        <v>148</v>
      </c>
      <c r="D11" s="658"/>
      <c r="E11" s="659"/>
    </row>
    <row r="12" spans="1:5" ht="40.15" customHeight="1" x14ac:dyDescent="0.25">
      <c r="A12" s="675"/>
      <c r="B12" s="673"/>
      <c r="C12" s="121" t="s">
        <v>202</v>
      </c>
      <c r="D12" s="101" t="s">
        <v>39</v>
      </c>
      <c r="E12" s="232">
        <f>'патриотика0,31'!E54</f>
        <v>0.31</v>
      </c>
    </row>
    <row r="13" spans="1:5" ht="25.5" customHeight="1" x14ac:dyDescent="0.25">
      <c r="A13" s="675"/>
      <c r="B13" s="673"/>
      <c r="C13" s="121" t="s">
        <v>203</v>
      </c>
      <c r="D13" s="101" t="s">
        <v>39</v>
      </c>
      <c r="E13" s="232">
        <f>'патриотика0,31'!E55</f>
        <v>0.31</v>
      </c>
    </row>
    <row r="14" spans="1:5" ht="22.9" customHeight="1" x14ac:dyDescent="0.25">
      <c r="A14" s="675"/>
      <c r="B14" s="673"/>
      <c r="C14" s="121" t="s">
        <v>204</v>
      </c>
      <c r="D14" s="101" t="s">
        <v>39</v>
      </c>
      <c r="E14" s="232">
        <f>'патриотика0,31'!E56</f>
        <v>0.31</v>
      </c>
    </row>
    <row r="15" spans="1:5" ht="27" customHeight="1" x14ac:dyDescent="0.25">
      <c r="A15" s="675"/>
      <c r="B15" s="673"/>
      <c r="C15" s="660" t="s">
        <v>149</v>
      </c>
      <c r="D15" s="661"/>
      <c r="E15" s="662"/>
    </row>
    <row r="16" spans="1:5" ht="30" hidden="1" customHeight="1" x14ac:dyDescent="0.25">
      <c r="A16" s="675"/>
      <c r="B16" s="673"/>
      <c r="C16" s="131" t="e">
        <f>'патриотика0,31'!#REF!</f>
        <v>#REF!</v>
      </c>
      <c r="D16" s="101"/>
      <c r="E16" s="91"/>
    </row>
    <row r="17" spans="1:5" ht="12" hidden="1" customHeight="1" x14ac:dyDescent="0.25">
      <c r="A17" s="675"/>
      <c r="B17" s="673"/>
      <c r="C17" s="131" t="e">
        <f>'патриотика0,31'!#REF!</f>
        <v>#REF!</v>
      </c>
      <c r="D17" s="214" t="s">
        <v>88</v>
      </c>
      <c r="E17" s="91" t="e">
        <f>'патриотика0,31'!#REF!</f>
        <v>#REF!</v>
      </c>
    </row>
    <row r="18" spans="1:5" ht="12" hidden="1" customHeight="1" x14ac:dyDescent="0.25">
      <c r="A18" s="675"/>
      <c r="B18" s="673"/>
      <c r="C18" s="131" t="e">
        <f>'патриотика0,31'!#REF!</f>
        <v>#REF!</v>
      </c>
      <c r="D18" s="243" t="s">
        <v>88</v>
      </c>
      <c r="E18" s="91" t="e">
        <f>'патриотика0,31'!#REF!</f>
        <v>#REF!</v>
      </c>
    </row>
    <row r="19" spans="1:5" ht="12" hidden="1" customHeight="1" x14ac:dyDescent="0.25">
      <c r="A19" s="675"/>
      <c r="B19" s="673"/>
      <c r="C19" s="131" t="e">
        <f>'патриотика0,31'!#REF!</f>
        <v>#REF!</v>
      </c>
      <c r="D19" s="243" t="s">
        <v>88</v>
      </c>
      <c r="E19" s="91" t="e">
        <f>'патриотика0,31'!#REF!</f>
        <v>#REF!</v>
      </c>
    </row>
    <row r="20" spans="1:5" ht="12" hidden="1" customHeight="1" x14ac:dyDescent="0.25">
      <c r="A20" s="675"/>
      <c r="B20" s="673"/>
      <c r="C20" s="131" t="e">
        <f>'патриотика0,31'!#REF!</f>
        <v>#REF!</v>
      </c>
      <c r="D20" s="243" t="s">
        <v>88</v>
      </c>
      <c r="E20" s="91" t="e">
        <f>'патриотика0,31'!#REF!</f>
        <v>#REF!</v>
      </c>
    </row>
    <row r="21" spans="1:5" ht="12" hidden="1" customHeight="1" x14ac:dyDescent="0.25">
      <c r="A21" s="675"/>
      <c r="B21" s="673"/>
      <c r="C21" s="131" t="e">
        <f>'патриотика0,31'!#REF!</f>
        <v>#REF!</v>
      </c>
      <c r="D21" s="243" t="s">
        <v>88</v>
      </c>
      <c r="E21" s="91" t="e">
        <f>'патриотика0,31'!#REF!</f>
        <v>#REF!</v>
      </c>
    </row>
    <row r="22" spans="1:5" ht="12" hidden="1" customHeight="1" x14ac:dyDescent="0.25">
      <c r="A22" s="675"/>
      <c r="B22" s="673"/>
      <c r="C22" s="131" t="e">
        <f>'патриотика0,31'!#REF!</f>
        <v>#REF!</v>
      </c>
      <c r="D22" s="243" t="s">
        <v>88</v>
      </c>
      <c r="E22" s="91" t="e">
        <f>'патриотика0,31'!#REF!</f>
        <v>#REF!</v>
      </c>
    </row>
    <row r="23" spans="1:5" ht="12" hidden="1" customHeight="1" x14ac:dyDescent="0.25">
      <c r="A23" s="675"/>
      <c r="B23" s="673"/>
      <c r="C23" s="131" t="e">
        <f>'патриотика0,31'!#REF!</f>
        <v>#REF!</v>
      </c>
      <c r="D23" s="243" t="s">
        <v>88</v>
      </c>
      <c r="E23" s="91" t="e">
        <f>'патриотика0,31'!#REF!</f>
        <v>#REF!</v>
      </c>
    </row>
    <row r="24" spans="1:5" ht="12" hidden="1" customHeight="1" x14ac:dyDescent="0.25">
      <c r="A24" s="675"/>
      <c r="B24" s="673"/>
      <c r="C24" s="131" t="e">
        <f>'патриотика0,31'!#REF!</f>
        <v>#REF!</v>
      </c>
      <c r="D24" s="243" t="s">
        <v>88</v>
      </c>
      <c r="E24" s="91" t="e">
        <f>'патриотика0,31'!#REF!</f>
        <v>#REF!</v>
      </c>
    </row>
    <row r="25" spans="1:5" ht="12" hidden="1" customHeight="1" x14ac:dyDescent="0.25">
      <c r="A25" s="675"/>
      <c r="B25" s="673"/>
      <c r="C25" s="131" t="e">
        <f>'патриотика0,31'!#REF!</f>
        <v>#REF!</v>
      </c>
      <c r="D25" s="243" t="s">
        <v>88</v>
      </c>
      <c r="E25" s="91" t="e">
        <f>'патриотика0,31'!#REF!</f>
        <v>#REF!</v>
      </c>
    </row>
    <row r="26" spans="1:5" ht="12" hidden="1" customHeight="1" x14ac:dyDescent="0.25">
      <c r="A26" s="675"/>
      <c r="B26" s="673"/>
      <c r="C26" s="131" t="e">
        <f>'патриотика0,31'!#REF!</f>
        <v>#REF!</v>
      </c>
      <c r="D26" s="243" t="s">
        <v>88</v>
      </c>
      <c r="E26" s="91" t="e">
        <f>'патриотика0,31'!#REF!</f>
        <v>#REF!</v>
      </c>
    </row>
    <row r="27" spans="1:5" ht="12" hidden="1" customHeight="1" x14ac:dyDescent="0.25">
      <c r="A27" s="675"/>
      <c r="B27" s="673"/>
      <c r="C27" s="131" t="e">
        <f>'патриотика0,31'!#REF!</f>
        <v>#REF!</v>
      </c>
      <c r="D27" s="243" t="s">
        <v>88</v>
      </c>
      <c r="E27" s="91" t="e">
        <f>'патриотика0,31'!#REF!</f>
        <v>#REF!</v>
      </c>
    </row>
    <row r="28" spans="1:5" ht="12" hidden="1" customHeight="1" x14ac:dyDescent="0.25">
      <c r="A28" s="675"/>
      <c r="B28" s="673"/>
      <c r="C28" s="131" t="e">
        <f>'патриотика0,31'!#REF!</f>
        <v>#REF!</v>
      </c>
      <c r="D28" s="243" t="s">
        <v>88</v>
      </c>
      <c r="E28" s="91" t="e">
        <f>'патриотика0,31'!#REF!</f>
        <v>#REF!</v>
      </c>
    </row>
    <row r="29" spans="1:5" ht="12" hidden="1" customHeight="1" x14ac:dyDescent="0.25">
      <c r="A29" s="675"/>
      <c r="B29" s="673"/>
      <c r="C29" s="131" t="e">
        <f>'патриотика0,31'!#REF!</f>
        <v>#REF!</v>
      </c>
      <c r="D29" s="243" t="s">
        <v>88</v>
      </c>
      <c r="E29" s="91" t="e">
        <f>'патриотика0,31'!#REF!</f>
        <v>#REF!</v>
      </c>
    </row>
    <row r="30" spans="1:5" ht="12" hidden="1" customHeight="1" x14ac:dyDescent="0.25">
      <c r="A30" s="675"/>
      <c r="B30" s="673"/>
      <c r="C30" s="131" t="e">
        <f>'патриотика0,31'!#REF!</f>
        <v>#REF!</v>
      </c>
      <c r="D30" s="243" t="s">
        <v>88</v>
      </c>
      <c r="E30" s="91" t="e">
        <f>'патриотика0,31'!#REF!</f>
        <v>#REF!</v>
      </c>
    </row>
    <row r="31" spans="1:5" ht="12" hidden="1" customHeight="1" x14ac:dyDescent="0.25">
      <c r="A31" s="675"/>
      <c r="B31" s="673"/>
      <c r="C31" s="131" t="e">
        <f>'патриотика0,31'!#REF!</f>
        <v>#REF!</v>
      </c>
      <c r="D31" s="243" t="s">
        <v>88</v>
      </c>
      <c r="E31" s="91" t="e">
        <f>'патриотика0,31'!#REF!</f>
        <v>#REF!</v>
      </c>
    </row>
    <row r="32" spans="1:5" ht="12" hidden="1" customHeight="1" x14ac:dyDescent="0.25">
      <c r="A32" s="675"/>
      <c r="B32" s="673"/>
      <c r="C32" s="131" t="e">
        <f>'патриотика0,31'!#REF!</f>
        <v>#REF!</v>
      </c>
      <c r="D32" s="243" t="s">
        <v>88</v>
      </c>
      <c r="E32" s="91" t="e">
        <f>'патриотика0,31'!#REF!</f>
        <v>#REF!</v>
      </c>
    </row>
    <row r="33" spans="1:5" ht="12" hidden="1" customHeight="1" x14ac:dyDescent="0.25">
      <c r="A33" s="675"/>
      <c r="B33" s="673"/>
      <c r="C33" s="131" t="e">
        <f>'патриотика0,31'!#REF!</f>
        <v>#REF!</v>
      </c>
      <c r="D33" s="243" t="s">
        <v>88</v>
      </c>
      <c r="E33" s="91" t="e">
        <f>'патриотика0,31'!#REF!</f>
        <v>#REF!</v>
      </c>
    </row>
    <row r="34" spans="1:5" ht="12" hidden="1" customHeight="1" x14ac:dyDescent="0.25">
      <c r="A34" s="675"/>
      <c r="B34" s="673"/>
      <c r="C34" s="131" t="e">
        <f>'патриотика0,31'!#REF!</f>
        <v>#REF!</v>
      </c>
      <c r="D34" s="243" t="s">
        <v>88</v>
      </c>
      <c r="E34" s="91" t="e">
        <f>'патриотика0,31'!#REF!</f>
        <v>#REF!</v>
      </c>
    </row>
    <row r="35" spans="1:5" ht="12" hidden="1" customHeight="1" x14ac:dyDescent="0.25">
      <c r="A35" s="675"/>
      <c r="B35" s="673"/>
      <c r="C35" s="131" t="e">
        <f>'патриотика0,31'!#REF!</f>
        <v>#REF!</v>
      </c>
      <c r="D35" s="243" t="s">
        <v>88</v>
      </c>
      <c r="E35" s="91" t="e">
        <f>'патриотика0,31'!#REF!</f>
        <v>#REF!</v>
      </c>
    </row>
    <row r="36" spans="1:5" ht="12" hidden="1" customHeight="1" x14ac:dyDescent="0.25">
      <c r="A36" s="675"/>
      <c r="B36" s="673"/>
      <c r="C36" s="131" t="e">
        <f>'патриотика0,31'!#REF!</f>
        <v>#REF!</v>
      </c>
      <c r="D36" s="243" t="s">
        <v>88</v>
      </c>
      <c r="E36" s="91" t="e">
        <f>'патриотика0,31'!#REF!</f>
        <v>#REF!</v>
      </c>
    </row>
    <row r="37" spans="1:5" ht="12" hidden="1" customHeight="1" x14ac:dyDescent="0.25">
      <c r="A37" s="675"/>
      <c r="B37" s="673"/>
      <c r="C37" s="131" t="e">
        <f>'патриотика0,31'!#REF!</f>
        <v>#REF!</v>
      </c>
      <c r="D37" s="243" t="s">
        <v>88</v>
      </c>
      <c r="E37" s="91" t="e">
        <f>'патриотика0,31'!#REF!</f>
        <v>#REF!</v>
      </c>
    </row>
    <row r="38" spans="1:5" ht="12" hidden="1" customHeight="1" x14ac:dyDescent="0.25">
      <c r="A38" s="675"/>
      <c r="B38" s="673"/>
      <c r="C38" s="131" t="e">
        <f>'патриотика0,31'!#REF!</f>
        <v>#REF!</v>
      </c>
      <c r="D38" s="243" t="s">
        <v>88</v>
      </c>
      <c r="E38" s="91" t="e">
        <f>'патриотика0,31'!#REF!</f>
        <v>#REF!</v>
      </c>
    </row>
    <row r="39" spans="1:5" ht="12" hidden="1" customHeight="1" x14ac:dyDescent="0.25">
      <c r="A39" s="675"/>
      <c r="B39" s="673"/>
      <c r="C39" s="131" t="e">
        <f>'патриотика0,31'!#REF!</f>
        <v>#REF!</v>
      </c>
      <c r="D39" s="243" t="s">
        <v>88</v>
      </c>
      <c r="E39" s="91" t="e">
        <f>'патриотика0,31'!#REF!</f>
        <v>#REF!</v>
      </c>
    </row>
    <row r="40" spans="1:5" ht="12" hidden="1" customHeight="1" x14ac:dyDescent="0.25">
      <c r="A40" s="675"/>
      <c r="B40" s="673"/>
      <c r="C40" s="131" t="e">
        <f>'патриотика0,31'!#REF!</f>
        <v>#REF!</v>
      </c>
      <c r="D40" s="243" t="s">
        <v>88</v>
      </c>
      <c r="E40" s="91" t="e">
        <f>'патриотика0,31'!#REF!</f>
        <v>#REF!</v>
      </c>
    </row>
    <row r="41" spans="1:5" ht="12" hidden="1" customHeight="1" x14ac:dyDescent="0.25">
      <c r="A41" s="675"/>
      <c r="B41" s="673"/>
      <c r="C41" s="131" t="e">
        <f>'патриотика0,31'!#REF!</f>
        <v>#REF!</v>
      </c>
      <c r="D41" s="243" t="s">
        <v>88</v>
      </c>
      <c r="E41" s="91" t="e">
        <f>'патриотика0,31'!#REF!</f>
        <v>#REF!</v>
      </c>
    </row>
    <row r="42" spans="1:5" ht="12" hidden="1" customHeight="1" x14ac:dyDescent="0.25">
      <c r="A42" s="675"/>
      <c r="B42" s="673"/>
      <c r="C42" s="131" t="e">
        <f>'патриотика0,31'!#REF!</f>
        <v>#REF!</v>
      </c>
      <c r="D42" s="243" t="s">
        <v>88</v>
      </c>
      <c r="E42" s="91" t="e">
        <f>'патриотика0,31'!#REF!</f>
        <v>#REF!</v>
      </c>
    </row>
    <row r="43" spans="1:5" ht="12" hidden="1" customHeight="1" x14ac:dyDescent="0.25">
      <c r="A43" s="675"/>
      <c r="B43" s="673"/>
      <c r="C43" s="131" t="e">
        <f>'патриотика0,31'!#REF!</f>
        <v>#REF!</v>
      </c>
      <c r="D43" s="243" t="s">
        <v>88</v>
      </c>
      <c r="E43" s="91" t="e">
        <f>'патриотика0,31'!#REF!</f>
        <v>#REF!</v>
      </c>
    </row>
    <row r="44" spans="1:5" ht="12" customHeight="1" x14ac:dyDescent="0.25">
      <c r="A44" s="675"/>
      <c r="B44" s="673"/>
      <c r="C44" s="131" t="str">
        <f>'патриотика0,31'!A118</f>
        <v>материалы для проектов</v>
      </c>
      <c r="D44" s="243" t="s">
        <v>126</v>
      </c>
      <c r="E44" s="91">
        <f>'патриотика0,31'!E118</f>
        <v>1</v>
      </c>
    </row>
    <row r="45" spans="1:5" ht="12" hidden="1" customHeight="1" x14ac:dyDescent="0.25">
      <c r="A45" s="675"/>
      <c r="B45" s="673"/>
      <c r="C45" s="131" t="e">
        <f>'патриотика0,31'!#REF!</f>
        <v>#REF!</v>
      </c>
      <c r="D45" s="243" t="s">
        <v>88</v>
      </c>
      <c r="E45" s="91" t="e">
        <f>'патриотика0,31'!#REF!</f>
        <v>#REF!</v>
      </c>
    </row>
    <row r="46" spans="1:5" ht="12" hidden="1" customHeight="1" x14ac:dyDescent="0.25">
      <c r="A46" s="675"/>
      <c r="B46" s="673"/>
      <c r="C46" s="131">
        <f>'патриотика0,31'!A111</f>
        <v>0</v>
      </c>
      <c r="D46" s="243" t="s">
        <v>88</v>
      </c>
      <c r="E46" s="257"/>
    </row>
    <row r="47" spans="1:5" ht="12" hidden="1" customHeight="1" x14ac:dyDescent="0.25">
      <c r="A47" s="675"/>
      <c r="B47" s="673"/>
      <c r="C47" s="131">
        <f>'патриотика0,31'!A112</f>
        <v>0</v>
      </c>
      <c r="D47" s="243" t="s">
        <v>88</v>
      </c>
      <c r="E47" s="257"/>
    </row>
    <row r="48" spans="1:5" ht="12" hidden="1" customHeight="1" x14ac:dyDescent="0.25">
      <c r="A48" s="675"/>
      <c r="B48" s="673"/>
      <c r="C48" s="131" t="e">
        <f>'патриотика0,31'!#REF!</f>
        <v>#REF!</v>
      </c>
      <c r="D48" s="243" t="s">
        <v>88</v>
      </c>
      <c r="E48" s="257"/>
    </row>
    <row r="49" spans="1:5" ht="12" hidden="1" customHeight="1" x14ac:dyDescent="0.25">
      <c r="A49" s="675"/>
      <c r="B49" s="673"/>
      <c r="C49" s="131" t="e">
        <f>'патриотика0,31'!#REF!</f>
        <v>#REF!</v>
      </c>
      <c r="D49" s="243" t="s">
        <v>88</v>
      </c>
      <c r="E49" s="257"/>
    </row>
    <row r="50" spans="1:5" ht="26.45" customHeight="1" x14ac:dyDescent="0.25">
      <c r="A50" s="675"/>
      <c r="B50" s="673"/>
      <c r="C50" s="676" t="s">
        <v>139</v>
      </c>
      <c r="D50" s="677"/>
      <c r="E50" s="678"/>
    </row>
    <row r="51" spans="1:5" ht="14.45" customHeight="1" x14ac:dyDescent="0.25">
      <c r="A51" s="675"/>
      <c r="B51" s="673"/>
      <c r="C51" s="676" t="s">
        <v>140</v>
      </c>
      <c r="D51" s="677"/>
      <c r="E51" s="678"/>
    </row>
    <row r="52" spans="1:5" ht="14.45" customHeight="1" x14ac:dyDescent="0.25">
      <c r="A52" s="675"/>
      <c r="B52" s="673"/>
      <c r="C52" s="136" t="str">
        <f>'натур показатели инновации+добр'!C35</f>
        <v>Теплоэнергия</v>
      </c>
      <c r="D52" s="137" t="str">
        <f>'натур показатели инновации+добр'!D35</f>
        <v>Гкал</v>
      </c>
      <c r="E52" s="138">
        <f>'патриотика0,31'!D169</f>
        <v>17.05</v>
      </c>
    </row>
    <row r="53" spans="1:5" ht="14.45" customHeight="1" x14ac:dyDescent="0.25">
      <c r="A53" s="675"/>
      <c r="B53" s="673"/>
      <c r="C53" s="136" t="str">
        <f>'натур показатели инновации+добр'!C36</f>
        <v xml:space="preserve">Водоснабжение </v>
      </c>
      <c r="D53" s="137" t="str">
        <f>'натур показатели инновации+добр'!D36</f>
        <v>м2</v>
      </c>
      <c r="E53" s="138">
        <f>'патриотика0,31'!D170</f>
        <v>32.952999999999996</v>
      </c>
    </row>
    <row r="54" spans="1:5" ht="14.45" customHeight="1" x14ac:dyDescent="0.25">
      <c r="A54" s="675"/>
      <c r="B54" s="673"/>
      <c r="C54" s="136" t="str">
        <f>'натур показатели инновации+добр'!C37</f>
        <v>Водоотведение (септик)</v>
      </c>
      <c r="D54" s="137" t="str">
        <f>'натур показатели инновации+добр'!D37</f>
        <v>м3</v>
      </c>
      <c r="E54" s="138">
        <f>'патриотика0,31'!D171</f>
        <v>1.8599999999999999</v>
      </c>
    </row>
    <row r="55" spans="1:5" ht="14.45" customHeight="1" x14ac:dyDescent="0.25">
      <c r="A55" s="675"/>
      <c r="B55" s="673"/>
      <c r="C55" s="136" t="str">
        <f>'натур показатели инновации+добр'!C38</f>
        <v>Электроэнергия</v>
      </c>
      <c r="D55" s="137" t="str">
        <f>'натур показатели инновации+добр'!D38</f>
        <v>МВт час.</v>
      </c>
      <c r="E55" s="138">
        <f>'патриотика0,31'!D172</f>
        <v>1.8599999999999999</v>
      </c>
    </row>
    <row r="56" spans="1:5" ht="14.45" customHeight="1" x14ac:dyDescent="0.25">
      <c r="A56" s="675"/>
      <c r="B56" s="673"/>
      <c r="C56" s="136" t="str">
        <f>'натур показатели инновации+добр'!C39</f>
        <v>ТКО</v>
      </c>
      <c r="D56" s="137" t="str">
        <f>'натур показатели инновации+добр'!D39</f>
        <v>договор</v>
      </c>
      <c r="E56" s="138">
        <f>'патриотика0,31'!D173</f>
        <v>1.1271599999999999</v>
      </c>
    </row>
    <row r="57" spans="1:5" ht="14.45" customHeight="1" x14ac:dyDescent="0.25">
      <c r="A57" s="675"/>
      <c r="B57" s="673"/>
      <c r="C57" s="136" t="str">
        <f>'натур показатели инновации+добр'!C40</f>
        <v>Электроэнергия (резерв)</v>
      </c>
      <c r="D57" s="137" t="str">
        <f>'натур показатели инновации+добр'!D40</f>
        <v>МВт час.</v>
      </c>
      <c r="E57" s="138">
        <f>'патриотика0,31'!D174</f>
        <v>1.0378799999999999</v>
      </c>
    </row>
    <row r="58" spans="1:5" ht="39" customHeight="1" x14ac:dyDescent="0.25">
      <c r="A58" s="675"/>
      <c r="B58" s="673"/>
      <c r="C58" s="682" t="s">
        <v>141</v>
      </c>
      <c r="D58" s="683"/>
      <c r="E58" s="684"/>
    </row>
    <row r="59" spans="1:5" ht="23.25" customHeight="1" x14ac:dyDescent="0.25">
      <c r="A59" s="675"/>
      <c r="B59" s="673"/>
      <c r="C59" s="139" t="str">
        <f>'патриотика0,31'!A219</f>
        <v xml:space="preserve">Мониторинг систем пожарной сигнализации  </v>
      </c>
      <c r="D59" s="253" t="str">
        <f>'патриотика0,31'!B219</f>
        <v>договор</v>
      </c>
      <c r="E59" s="253">
        <f>'патриотика0,31'!D219</f>
        <v>3.7199999999999998</v>
      </c>
    </row>
    <row r="60" spans="1:5" ht="22.5" customHeight="1" x14ac:dyDescent="0.25">
      <c r="A60" s="675"/>
      <c r="B60" s="673"/>
      <c r="C60" s="139" t="str">
        <f>'патриотика0,31'!A220</f>
        <v xml:space="preserve">Уборка территории от снега </v>
      </c>
      <c r="D60" s="253" t="str">
        <f>'патриотика0,31'!B220</f>
        <v>договор</v>
      </c>
      <c r="E60" s="253">
        <f>'патриотика0,31'!D220</f>
        <v>0.62</v>
      </c>
    </row>
    <row r="61" spans="1:5" ht="15" customHeight="1" x14ac:dyDescent="0.25">
      <c r="A61" s="675"/>
      <c r="B61" s="673"/>
      <c r="C61" s="139" t="str">
        <f>'патриотика0,31'!A221</f>
        <v>Профилактическая дезинфекция</v>
      </c>
      <c r="D61" s="253" t="str">
        <f>'патриотика0,31'!B221</f>
        <v>договор</v>
      </c>
      <c r="E61" s="253">
        <f>'патриотика0,31'!D221</f>
        <v>0.31</v>
      </c>
    </row>
    <row r="62" spans="1:5" ht="15" customHeight="1" x14ac:dyDescent="0.25">
      <c r="A62" s="675"/>
      <c r="B62" s="673"/>
      <c r="C62" s="139" t="str">
        <f>'патриотика0,31'!A222</f>
        <v>Изготовление окна регистрации</v>
      </c>
      <c r="D62" s="253" t="str">
        <f>'патриотика0,31'!B222</f>
        <v>договор</v>
      </c>
      <c r="E62" s="253">
        <f>'патриотика0,31'!D222</f>
        <v>0.31</v>
      </c>
    </row>
    <row r="63" spans="1:5" ht="15" customHeight="1" x14ac:dyDescent="0.25">
      <c r="A63" s="675"/>
      <c r="B63" s="673"/>
      <c r="C63" s="139" t="str">
        <f>'патриотика0,31'!A223</f>
        <v>Комплексное обслуживание системы тепловодоснабжения и конструктивных элементов здания</v>
      </c>
      <c r="D63" s="253" t="str">
        <f>'патриотика0,31'!B223</f>
        <v>договор</v>
      </c>
      <c r="E63" s="253">
        <f>'патриотика0,31'!D223</f>
        <v>0.31</v>
      </c>
    </row>
    <row r="64" spans="1:5" ht="15" customHeight="1" x14ac:dyDescent="0.25">
      <c r="A64" s="675"/>
      <c r="B64" s="673"/>
      <c r="C64" s="139" t="str">
        <f>'патриотика0,31'!A224</f>
        <v>Договор осмотр технического состояния автомобиля</v>
      </c>
      <c r="D64" s="253" t="str">
        <f>'патриотика0,31'!B224</f>
        <v>договор</v>
      </c>
      <c r="E64" s="253">
        <f>'патриотика0,31'!D224</f>
        <v>26.35</v>
      </c>
    </row>
    <row r="65" spans="1:5" ht="15" customHeight="1" x14ac:dyDescent="0.25">
      <c r="A65" s="675"/>
      <c r="B65" s="673"/>
      <c r="C65" s="139" t="str">
        <f>'патриотика0,31'!A225</f>
        <v>Техническое обслуживание систем пожарной сигнализации</v>
      </c>
      <c r="D65" s="253" t="str">
        <f>'патриотика0,31'!B225</f>
        <v>договор</v>
      </c>
      <c r="E65" s="253">
        <f>'патриотика0,31'!D225</f>
        <v>3.7199999999999998</v>
      </c>
    </row>
    <row r="66" spans="1:5" ht="15" customHeight="1" x14ac:dyDescent="0.25">
      <c r="A66" s="675"/>
      <c r="B66" s="673"/>
      <c r="C66" s="139" t="str">
        <f>'патриотика0,31'!A226</f>
        <v>Заправка катриджей</v>
      </c>
      <c r="D66" s="253" t="str">
        <f>'патриотика0,31'!B226</f>
        <v>договор</v>
      </c>
      <c r="E66" s="253">
        <f>'патриотика0,31'!D226</f>
        <v>3.1</v>
      </c>
    </row>
    <row r="67" spans="1:5" ht="15" customHeight="1" x14ac:dyDescent="0.25">
      <c r="A67" s="675"/>
      <c r="B67" s="673"/>
      <c r="C67" s="139" t="str">
        <f>'патриотика0,31'!A227</f>
        <v xml:space="preserve">ремонта отмостки и крылец здания МБУ «МЦ АУРУМ». </v>
      </c>
      <c r="D67" s="253" t="str">
        <f>'патриотика0,31'!B227</f>
        <v>договор</v>
      </c>
      <c r="E67" s="253">
        <f>'патриотика0,31'!D227</f>
        <v>0.31</v>
      </c>
    </row>
    <row r="68" spans="1:5" ht="15" customHeight="1" x14ac:dyDescent="0.25">
      <c r="A68" s="675"/>
      <c r="B68" s="673"/>
      <c r="C68" s="139" t="str">
        <f>'патриотика0,31'!A228</f>
        <v>ремонт музыкального оборудования</v>
      </c>
      <c r="D68" s="253" t="str">
        <f>'патриотика0,31'!B228</f>
        <v>договор</v>
      </c>
      <c r="E68" s="253">
        <f>'патриотика0,31'!D228</f>
        <v>0.31</v>
      </c>
    </row>
    <row r="69" spans="1:5" ht="15" customHeight="1" x14ac:dyDescent="0.25">
      <c r="A69" s="675"/>
      <c r="B69" s="673"/>
      <c r="C69" s="139" t="str">
        <f>'патриотика0,31'!A229</f>
        <v>Обучение электроустановки</v>
      </c>
      <c r="D69" s="253" t="str">
        <f>'патриотика0,31'!B229</f>
        <v>договор</v>
      </c>
      <c r="E69" s="253">
        <f>'патриотика0,31'!D229</f>
        <v>0.31</v>
      </c>
    </row>
    <row r="70" spans="1:5" ht="15" customHeight="1" x14ac:dyDescent="0.25">
      <c r="A70" s="675"/>
      <c r="B70" s="673"/>
      <c r="C70" s="139" t="str">
        <f>'патриотика0,31'!A230</f>
        <v>обучение персонала</v>
      </c>
      <c r="D70" s="253" t="str">
        <f>'патриотика0,31'!B230</f>
        <v>договор</v>
      </c>
      <c r="E70" s="253">
        <f>'патриотика0,31'!D230</f>
        <v>0.31</v>
      </c>
    </row>
    <row r="71" spans="1:5" ht="15" customHeight="1" x14ac:dyDescent="0.25">
      <c r="A71" s="675"/>
      <c r="B71" s="673"/>
      <c r="C71" s="139" t="str">
        <f>'патриотика0,31'!A231</f>
        <v>Возмещение мед осмотра (112/212)</v>
      </c>
      <c r="D71" s="253" t="str">
        <f>'патриотика0,31'!B231</f>
        <v>договор</v>
      </c>
      <c r="E71" s="253">
        <f>'патриотика0,31'!D231</f>
        <v>0.31</v>
      </c>
    </row>
    <row r="72" spans="1:5" ht="24.75" customHeight="1" x14ac:dyDescent="0.25">
      <c r="A72" s="675"/>
      <c r="B72" s="673"/>
      <c r="C72" s="139" t="str">
        <f>'патриотика0,31'!A232</f>
        <v>Услуги СЕМИС подписка</v>
      </c>
      <c r="D72" s="253" t="str">
        <f>'патриотика0,31'!B232</f>
        <v>договор</v>
      </c>
      <c r="E72" s="253">
        <f>'патриотика0,31'!D232</f>
        <v>0.31</v>
      </c>
    </row>
    <row r="73" spans="1:5" ht="17.25" customHeight="1" x14ac:dyDescent="0.25">
      <c r="A73" s="675"/>
      <c r="B73" s="673"/>
      <c r="C73" s="139" t="str">
        <f>'патриотика0,31'!A233</f>
        <v>Изготовление полка двухуровневого для создания открытого пространства</v>
      </c>
      <c r="D73" s="253" t="str">
        <f>'патриотика0,31'!B244</f>
        <v>договор</v>
      </c>
      <c r="E73" s="253">
        <f>'патриотика0,31'!D233</f>
        <v>0.31</v>
      </c>
    </row>
    <row r="74" spans="1:5" ht="15" customHeight="1" x14ac:dyDescent="0.25">
      <c r="A74" s="675"/>
      <c r="B74" s="673"/>
      <c r="C74" s="139" t="str">
        <f>'патриотика0,31'!A234</f>
        <v>Предрейсовое медицинское обследование 200дней*85руб</v>
      </c>
      <c r="D74" s="253" t="str">
        <f>'патриотика0,31'!B245</f>
        <v>договор</v>
      </c>
      <c r="E74" s="253">
        <f>'патриотика0,31'!D234</f>
        <v>0.31</v>
      </c>
    </row>
    <row r="75" spans="1:5" ht="15" customHeight="1" x14ac:dyDescent="0.25">
      <c r="A75" s="675"/>
      <c r="B75" s="673"/>
      <c r="C75" s="139" t="str">
        <f>'патриотика0,31'!A235</f>
        <v xml:space="preserve">Услуги охраны  </v>
      </c>
      <c r="D75" s="253" t="str">
        <f>'патриотика0,31'!B246</f>
        <v>договор</v>
      </c>
      <c r="E75" s="253">
        <f>'патриотика0,31'!D235</f>
        <v>0.31</v>
      </c>
    </row>
    <row r="76" spans="1:5" ht="15" customHeight="1" x14ac:dyDescent="0.25">
      <c r="A76" s="675"/>
      <c r="B76" s="673"/>
      <c r="C76" s="139" t="str">
        <f>'патриотика0,31'!A236</f>
        <v>Обслуживание систем охранных средств сигнализации (тревожная кнопка)</v>
      </c>
      <c r="D76" s="253" t="str">
        <f>'патриотика0,31'!B247</f>
        <v>договор</v>
      </c>
      <c r="E76" s="253">
        <f>'патриотика0,31'!D236</f>
        <v>0.31</v>
      </c>
    </row>
    <row r="77" spans="1:5" ht="28.5" customHeight="1" x14ac:dyDescent="0.25">
      <c r="A77" s="675"/>
      <c r="B77" s="673"/>
      <c r="C77" s="139" t="str">
        <f>'патриотика0,31'!A237</f>
        <v>Изготовление декоративного камина</v>
      </c>
      <c r="D77" s="253" t="str">
        <f>'патриотика0,31'!B248</f>
        <v>договор</v>
      </c>
      <c r="E77" s="253">
        <f>'патриотика0,31'!D237</f>
        <v>0.31</v>
      </c>
    </row>
    <row r="78" spans="1:5" ht="15" customHeight="1" x14ac:dyDescent="0.25">
      <c r="A78" s="675"/>
      <c r="B78" s="673"/>
      <c r="C78" s="139" t="str">
        <f>'патриотика0,31'!A238</f>
        <v>Медосмотр при устройстве на работу</v>
      </c>
      <c r="D78" s="253" t="str">
        <f>'патриотика0,31'!B249</f>
        <v>договор</v>
      </c>
      <c r="E78" s="253">
        <f>'патриотика0,31'!D238</f>
        <v>0</v>
      </c>
    </row>
    <row r="79" spans="1:5" ht="15" customHeight="1" x14ac:dyDescent="0.25">
      <c r="A79" s="675"/>
      <c r="B79" s="673"/>
      <c r="C79" s="139" t="str">
        <f>'патриотика0,31'!A239</f>
        <v>Организация питания воинов-интернационалистов</v>
      </c>
      <c r="D79" s="253" t="str">
        <f>'патриотика0,31'!B250</f>
        <v>договор</v>
      </c>
      <c r="E79" s="253">
        <f>'патриотика0,31'!D239</f>
        <v>0.31</v>
      </c>
    </row>
    <row r="80" spans="1:5" ht="15" customHeight="1" x14ac:dyDescent="0.25">
      <c r="A80" s="675"/>
      <c r="B80" s="673"/>
      <c r="C80" s="139" t="str">
        <f>'патриотика0,31'!A240</f>
        <v>Страховая премия по полису ОСАГО за УАЗ</v>
      </c>
      <c r="D80" s="253" t="str">
        <f>'патриотика0,31'!B251</f>
        <v>договор</v>
      </c>
      <c r="E80" s="253">
        <f>'патриотика0,31'!D240</f>
        <v>0.31</v>
      </c>
    </row>
    <row r="81" spans="1:5" ht="15" hidden="1" customHeight="1" x14ac:dyDescent="0.25">
      <c r="A81" s="675"/>
      <c r="B81" s="673"/>
      <c r="C81" s="139" t="str">
        <f>'патриотика0,31'!A241</f>
        <v>Диагностика бытовой и оргтехники для определения возможности ее дальнейшего использования (244/226)</v>
      </c>
      <c r="D81" s="253" t="str">
        <f>D80</f>
        <v>договор</v>
      </c>
      <c r="E81" s="253">
        <f>'патриотика0,31'!D241</f>
        <v>0.31</v>
      </c>
    </row>
    <row r="82" spans="1:5" ht="15" hidden="1" customHeight="1" x14ac:dyDescent="0.25">
      <c r="A82" s="675"/>
      <c r="B82" s="673"/>
      <c r="C82" s="139" t="str">
        <f>'патриотика0,31'!A242</f>
        <v>Изготовление снежных фигур</v>
      </c>
      <c r="D82" s="253" t="str">
        <f>D80</f>
        <v>договор</v>
      </c>
      <c r="E82" s="253">
        <f>'патриотика0,31'!D242</f>
        <v>0.31</v>
      </c>
    </row>
    <row r="83" spans="1:5" ht="15" hidden="1" customHeight="1" x14ac:dyDescent="0.25">
      <c r="A83" s="675"/>
      <c r="B83" s="673"/>
      <c r="C83" s="139" t="str">
        <f>'патриотика0,31'!A243</f>
        <v>Microsoft Windows 10</v>
      </c>
      <c r="D83" s="253" t="str">
        <f>D80</f>
        <v>договор</v>
      </c>
      <c r="E83" s="253">
        <f>'патриотика0,31'!D243</f>
        <v>0.31</v>
      </c>
    </row>
    <row r="84" spans="1:5" ht="15" hidden="1" customHeight="1" x14ac:dyDescent="0.25">
      <c r="A84" s="675"/>
      <c r="B84" s="673"/>
      <c r="C84" s="139" t="str">
        <f>'патриотика0,31'!A244</f>
        <v>Microsoft Office 2013</v>
      </c>
      <c r="D84" s="253" t="str">
        <f>D80</f>
        <v>договор</v>
      </c>
      <c r="E84" s="253">
        <f>'патриотика0,31'!D244</f>
        <v>0.31</v>
      </c>
    </row>
    <row r="85" spans="1:5" ht="15" hidden="1" customHeight="1" x14ac:dyDescent="0.25">
      <c r="A85" s="675"/>
      <c r="B85" s="673"/>
      <c r="C85" s="139" t="str">
        <f>'патриотика0,31'!A245</f>
        <v>организация светового шоу</v>
      </c>
      <c r="D85" s="253" t="str">
        <f>D80</f>
        <v>договор</v>
      </c>
      <c r="E85" s="253">
        <f>'патриотика0,31'!D245</f>
        <v>0.31</v>
      </c>
    </row>
    <row r="86" spans="1:5" ht="15" hidden="1" customHeight="1" x14ac:dyDescent="0.25">
      <c r="A86" s="675"/>
      <c r="B86" s="673"/>
      <c r="C86" s="139" t="str">
        <f>'патриотика0,31'!A246</f>
        <v>Оплата пени, штрафов (853/291)</v>
      </c>
      <c r="D86" s="253" t="str">
        <f>D80</f>
        <v>договор</v>
      </c>
      <c r="E86" s="253">
        <f>'патриотика0,31'!D246</f>
        <v>0.31</v>
      </c>
    </row>
    <row r="87" spans="1:5" ht="15" hidden="1" customHeight="1" x14ac:dyDescent="0.25">
      <c r="A87" s="675"/>
      <c r="B87" s="673"/>
      <c r="C87" s="139">
        <f>'патриотика0,31'!A247</f>
        <v>0</v>
      </c>
      <c r="D87" s="253" t="str">
        <f>'патриотика0,31'!B258</f>
        <v>шт</v>
      </c>
      <c r="E87" s="253">
        <f>'патриотика0,31'!D247</f>
        <v>26.35</v>
      </c>
    </row>
    <row r="88" spans="1:5" ht="15" hidden="1" customHeight="1" x14ac:dyDescent="0.25">
      <c r="A88" s="675"/>
      <c r="B88" s="673"/>
      <c r="C88" s="139">
        <f>'патриотика0,31'!A248</f>
        <v>0</v>
      </c>
      <c r="D88" s="253" t="str">
        <f>'патриотика0,31'!B260</f>
        <v>шт</v>
      </c>
      <c r="E88" s="253">
        <f>'патриотика0,31'!D248</f>
        <v>26.35</v>
      </c>
    </row>
    <row r="89" spans="1:5" ht="15" hidden="1" customHeight="1" x14ac:dyDescent="0.25">
      <c r="A89" s="675"/>
      <c r="B89" s="673"/>
      <c r="C89" s="139">
        <f>'патриотика0,31'!A249</f>
        <v>0</v>
      </c>
      <c r="D89" s="253" t="str">
        <f>'патриотика0,31'!B262</f>
        <v>шт</v>
      </c>
      <c r="E89" s="253">
        <f>'патриотика0,31'!D249</f>
        <v>26.35</v>
      </c>
    </row>
    <row r="90" spans="1:5" ht="15" hidden="1" customHeight="1" x14ac:dyDescent="0.25">
      <c r="A90" s="675"/>
      <c r="B90" s="673"/>
      <c r="C90" s="139">
        <f>'патриотика0,31'!A250</f>
        <v>0</v>
      </c>
      <c r="D90" s="253" t="str">
        <f>'патриотика0,31'!B263</f>
        <v>шт</v>
      </c>
      <c r="E90" s="253">
        <f>'патриотика0,31'!D250</f>
        <v>26.35</v>
      </c>
    </row>
    <row r="91" spans="1:5" ht="15" hidden="1" customHeight="1" x14ac:dyDescent="0.25">
      <c r="A91" s="675"/>
      <c r="B91" s="673"/>
      <c r="C91" s="139">
        <f>'патриотика0,31'!A251</f>
        <v>0</v>
      </c>
      <c r="D91" s="253" t="str">
        <f>'патриотика0,31'!B264</f>
        <v>шт</v>
      </c>
      <c r="E91" s="253">
        <f>'патриотика0,31'!D251</f>
        <v>26.35</v>
      </c>
    </row>
    <row r="92" spans="1:5" ht="12" customHeight="1" x14ac:dyDescent="0.25">
      <c r="A92" s="675"/>
      <c r="B92" s="673"/>
      <c r="C92" s="679" t="s">
        <v>142</v>
      </c>
      <c r="D92" s="680"/>
      <c r="E92" s="681"/>
    </row>
    <row r="93" spans="1:5" ht="14.45" customHeight="1" x14ac:dyDescent="0.25">
      <c r="A93" s="675"/>
      <c r="B93" s="673"/>
      <c r="C93" s="140" t="str">
        <f>'инновации+добровольчество0,41'!A246</f>
        <v>переговоры по району, мин</v>
      </c>
      <c r="D93" s="101" t="s">
        <v>90</v>
      </c>
      <c r="E93" s="234">
        <f>'патриотика0,31'!D200</f>
        <v>34.320099999999996</v>
      </c>
    </row>
    <row r="94" spans="1:5" ht="12" customHeight="1" x14ac:dyDescent="0.25">
      <c r="A94" s="675"/>
      <c r="B94" s="673"/>
      <c r="C94" s="140" t="str">
        <f>'инновации+добровольчество0,41'!A247</f>
        <v>Переговоры за пределами района,мин</v>
      </c>
      <c r="D94" s="101" t="s">
        <v>22</v>
      </c>
      <c r="E94" s="234">
        <f>'патриотика0,31'!D201</f>
        <v>3.1061999999999999</v>
      </c>
    </row>
    <row r="95" spans="1:5" ht="12" customHeight="1" x14ac:dyDescent="0.25">
      <c r="A95" s="675"/>
      <c r="B95" s="673"/>
      <c r="C95" s="140" t="str">
        <f>'инновации+добровольчество0,41'!A248</f>
        <v>Абоненская плата за услуги связи, номеров</v>
      </c>
      <c r="D95" s="101" t="s">
        <v>37</v>
      </c>
      <c r="E95" s="234">
        <f>'патриотика0,31'!D202</f>
        <v>0.31</v>
      </c>
    </row>
    <row r="96" spans="1:5" ht="12" customHeight="1" x14ac:dyDescent="0.25">
      <c r="A96" s="675"/>
      <c r="B96" s="673"/>
      <c r="C96" s="140" t="str">
        <f>'инновации+добровольчество0,41'!A249</f>
        <v xml:space="preserve">Абоненская плата за услуги Интернет </v>
      </c>
      <c r="D96" s="101" t="s">
        <v>37</v>
      </c>
      <c r="E96" s="234">
        <f>'патриотика0,31'!D203</f>
        <v>0.31</v>
      </c>
    </row>
    <row r="97" spans="1:5" ht="12" customHeight="1" x14ac:dyDescent="0.25">
      <c r="A97" s="675"/>
      <c r="B97" s="673"/>
      <c r="C97" s="140" t="str">
        <f>'инновации+добровольчество0,41'!A250</f>
        <v>Почтовые конверты</v>
      </c>
      <c r="D97" s="101" t="s">
        <v>38</v>
      </c>
      <c r="E97" s="234">
        <f>'патриотика0,31'!D204</f>
        <v>52.7</v>
      </c>
    </row>
    <row r="98" spans="1:5" ht="12" hidden="1" customHeight="1" x14ac:dyDescent="0.25">
      <c r="A98" s="675"/>
      <c r="B98" s="673"/>
      <c r="C98" s="140" t="e">
        <f>'инновации+добровольчество0,41'!#REF!</f>
        <v>#REF!</v>
      </c>
      <c r="D98" s="101" t="s">
        <v>38</v>
      </c>
      <c r="E98" s="234" t="e">
        <f>'патриотика0,31'!#REF!</f>
        <v>#REF!</v>
      </c>
    </row>
    <row r="99" spans="1:5" ht="12" hidden="1" customHeight="1" x14ac:dyDescent="0.25">
      <c r="A99" s="675"/>
      <c r="B99" s="673"/>
      <c r="C99" s="140" t="e">
        <f>'инновации+добровольчество0,41'!#REF!</f>
        <v>#REF!</v>
      </c>
      <c r="D99" s="101" t="s">
        <v>22</v>
      </c>
      <c r="E99" s="234" t="e">
        <f>'патриотика0,31'!#REF!</f>
        <v>#REF!</v>
      </c>
    </row>
    <row r="100" spans="1:5" ht="22.5" customHeight="1" x14ac:dyDescent="0.25">
      <c r="A100" s="675"/>
      <c r="B100" s="673"/>
      <c r="C100" s="657" t="s">
        <v>143</v>
      </c>
      <c r="D100" s="658"/>
      <c r="E100" s="659"/>
    </row>
    <row r="101" spans="1:5" ht="21" customHeight="1" x14ac:dyDescent="0.25">
      <c r="A101" s="675"/>
      <c r="B101" s="673"/>
      <c r="C101" s="110" t="str">
        <f>'натур показатели инновации+добр'!C84</f>
        <v>Заведующий МЦ</v>
      </c>
      <c r="D101" s="141" t="s">
        <v>147</v>
      </c>
      <c r="E101" s="222">
        <f>'патриотика0,31'!D137</f>
        <v>0.31</v>
      </c>
    </row>
    <row r="102" spans="1:5" ht="12" customHeight="1" x14ac:dyDescent="0.25">
      <c r="A102" s="675"/>
      <c r="B102" s="673"/>
      <c r="C102" s="120" t="s">
        <v>145</v>
      </c>
      <c r="D102" s="141" t="s">
        <v>138</v>
      </c>
      <c r="E102" s="335">
        <f>'патриотика0,31'!D138</f>
        <v>0.31</v>
      </c>
    </row>
    <row r="103" spans="1:5" ht="12" customHeight="1" x14ac:dyDescent="0.25">
      <c r="A103" s="675"/>
      <c r="B103" s="673"/>
      <c r="C103" s="120" t="s">
        <v>91</v>
      </c>
      <c r="D103" s="141" t="s">
        <v>138</v>
      </c>
      <c r="E103" s="335">
        <f>'патриотика0,31'!D139</f>
        <v>0.155</v>
      </c>
    </row>
    <row r="104" spans="1:5" ht="12" customHeight="1" x14ac:dyDescent="0.25">
      <c r="A104" s="675"/>
      <c r="B104" s="673"/>
      <c r="C104" s="120" t="s">
        <v>146</v>
      </c>
      <c r="D104" s="141" t="s">
        <v>138</v>
      </c>
      <c r="E104" s="335">
        <f>'патриотика0,31'!D140</f>
        <v>0.31</v>
      </c>
    </row>
    <row r="105" spans="1:5" ht="12" customHeight="1" x14ac:dyDescent="0.25">
      <c r="A105" s="675"/>
      <c r="B105" s="673"/>
      <c r="C105" s="545" t="s">
        <v>150</v>
      </c>
      <c r="D105" s="546"/>
      <c r="E105" s="547"/>
    </row>
    <row r="106" spans="1:5" ht="28.15" customHeight="1" x14ac:dyDescent="0.25">
      <c r="A106" s="675"/>
      <c r="B106" s="673"/>
      <c r="C106" s="122" t="str">
        <f>'инновации+добровольчество0,41'!A216</f>
        <v>Пособие по уходу за ребенком до 3-х лет</v>
      </c>
      <c r="D106" s="123" t="s">
        <v>126</v>
      </c>
      <c r="E106" s="235">
        <f>E101</f>
        <v>0.31</v>
      </c>
    </row>
    <row r="107" spans="1:5" ht="25.9" customHeight="1" x14ac:dyDescent="0.25">
      <c r="A107" s="675"/>
      <c r="B107" s="673"/>
      <c r="C107" s="657" t="s">
        <v>151</v>
      </c>
      <c r="D107" s="658"/>
      <c r="E107" s="659"/>
    </row>
    <row r="108" spans="1:5" ht="40.15" customHeight="1" x14ac:dyDescent="0.25">
      <c r="A108" s="675"/>
      <c r="B108" s="673"/>
      <c r="C108" s="121" t="s">
        <v>202</v>
      </c>
      <c r="D108" s="101" t="s">
        <v>39</v>
      </c>
      <c r="E108" s="232">
        <f>'патриотика0,31'!E191</f>
        <v>23.56</v>
      </c>
    </row>
    <row r="109" spans="1:5" ht="25.9" customHeight="1" x14ac:dyDescent="0.25">
      <c r="A109" s="675"/>
      <c r="B109" s="673"/>
      <c r="C109" s="121" t="s">
        <v>203</v>
      </c>
      <c r="D109" s="101" t="s">
        <v>39</v>
      </c>
      <c r="E109" s="232">
        <f>'патриотика0,31'!E192</f>
        <v>5.89</v>
      </c>
    </row>
    <row r="110" spans="1:5" ht="24" customHeight="1" x14ac:dyDescent="0.25">
      <c r="A110" s="675"/>
      <c r="B110" s="673"/>
      <c r="C110" s="121" t="s">
        <v>204</v>
      </c>
      <c r="D110" s="101" t="s">
        <v>39</v>
      </c>
      <c r="E110" s="232">
        <f>'патриотика0,31'!E193</f>
        <v>17.669999999999998</v>
      </c>
    </row>
    <row r="111" spans="1:5" ht="21" customHeight="1" x14ac:dyDescent="0.25">
      <c r="A111" s="675"/>
      <c r="B111" s="673"/>
      <c r="C111" s="548" t="s">
        <v>152</v>
      </c>
      <c r="D111" s="549"/>
      <c r="E111" s="550"/>
    </row>
    <row r="112" spans="1:5" ht="18.600000000000001" customHeight="1" x14ac:dyDescent="0.25">
      <c r="A112" s="675"/>
      <c r="B112" s="673"/>
      <c r="C112" s="124" t="str">
        <f>'инновации+добровольчество0,41'!A258</f>
        <v>Провоз груза 2000 кг (1 кг=9,50 руб)</v>
      </c>
      <c r="D112" s="125" t="s">
        <v>22</v>
      </c>
      <c r="E112" s="84">
        <f>'патриотика0,31'!D212</f>
        <v>0.31</v>
      </c>
    </row>
    <row r="113" spans="1:5" ht="12" customHeight="1" x14ac:dyDescent="0.25">
      <c r="A113" s="675"/>
      <c r="B113" s="673"/>
      <c r="C113" s="679" t="s">
        <v>153</v>
      </c>
      <c r="D113" s="680"/>
      <c r="E113" s="681"/>
    </row>
    <row r="114" spans="1:5" ht="14.45" customHeight="1" x14ac:dyDescent="0.25">
      <c r="A114" s="675"/>
      <c r="B114" s="673"/>
      <c r="C114" s="112" t="str">
        <f>'натур показатели инновации+добр'!C98</f>
        <v>Пиломатериал</v>
      </c>
      <c r="D114" s="67" t="str">
        <f>'натур показатели инновации+добр'!D98</f>
        <v>шт</v>
      </c>
      <c r="E114" s="170">
        <f>'патриотика0,31'!D258</f>
        <v>1.643</v>
      </c>
    </row>
    <row r="115" spans="1:5" ht="14.45" customHeight="1" x14ac:dyDescent="0.25">
      <c r="A115" s="675"/>
      <c r="B115" s="673"/>
      <c r="C115" s="112" t="str">
        <f>'натур показатели инновации+добр'!C99</f>
        <v>Катридж CN54AE HP 933XL</v>
      </c>
      <c r="D115" s="67" t="str">
        <f>'натур показатели инновации+добр'!D99</f>
        <v>шт</v>
      </c>
      <c r="E115" s="170">
        <f>'патриотика0,31'!D259</f>
        <v>2.79</v>
      </c>
    </row>
    <row r="116" spans="1:5" ht="15" customHeight="1" x14ac:dyDescent="0.25">
      <c r="A116" s="675"/>
      <c r="B116" s="673"/>
      <c r="C116" s="112" t="str">
        <f>'натур показатели инновации+добр'!C100</f>
        <v>Катридж CN54AE HP 932XL</v>
      </c>
      <c r="D116" s="67" t="str">
        <f>'натур показатели инновации+добр'!D100</f>
        <v>шт</v>
      </c>
      <c r="E116" s="170">
        <f>'патриотика0,31'!D260</f>
        <v>0.92999999999999994</v>
      </c>
    </row>
    <row r="117" spans="1:5" ht="16.5" customHeight="1" x14ac:dyDescent="0.25">
      <c r="A117" s="675"/>
      <c r="B117" s="673"/>
      <c r="C117" s="112" t="str">
        <f>'натур показатели инновации+добр'!C101</f>
        <v>Чернила Canon Gl-490C PIXMA</v>
      </c>
      <c r="D117" s="67" t="str">
        <f>'натур показатели инновации+добр'!D101</f>
        <v>шт</v>
      </c>
      <c r="E117" s="170">
        <f>'патриотика0,31'!D261</f>
        <v>3.7199999999999998</v>
      </c>
    </row>
    <row r="118" spans="1:5" ht="12" customHeight="1" x14ac:dyDescent="0.25">
      <c r="A118" s="675"/>
      <c r="B118" s="673"/>
      <c r="C118" s="112" t="str">
        <f>'натур показатели инновации+добр'!C102</f>
        <v>Бумага А4 500 шт. SvetoCopy</v>
      </c>
      <c r="D118" s="67" t="str">
        <f>'натур показатели инновации+добр'!D102</f>
        <v>шт</v>
      </c>
      <c r="E118" s="170">
        <f>'патриотика0,31'!D262</f>
        <v>9.3000000000000007</v>
      </c>
    </row>
    <row r="119" spans="1:5" ht="12" customHeight="1" x14ac:dyDescent="0.25">
      <c r="A119" s="675"/>
      <c r="B119" s="673"/>
      <c r="C119" s="112" t="str">
        <f>'натур показатели инновации+добр'!C103</f>
        <v>Бумага А3 500 шт. SvetoCopy</v>
      </c>
      <c r="D119" s="67" t="str">
        <f>'натур показатели инновации+добр'!D103</f>
        <v>шт</v>
      </c>
      <c r="E119" s="170">
        <f>'патриотика0,31'!D263</f>
        <v>6.2</v>
      </c>
    </row>
    <row r="120" spans="1:5" ht="12" customHeight="1" x14ac:dyDescent="0.25">
      <c r="A120" s="675"/>
      <c r="B120" s="673"/>
      <c r="C120" s="112" t="str">
        <f>'натур показатели инновации+добр'!C104</f>
        <v>Мышь USB</v>
      </c>
      <c r="D120" s="67" t="str">
        <f>'натур показатели инновации+добр'!D104</f>
        <v>шт</v>
      </c>
      <c r="E120" s="170">
        <f>'патриотика0,31'!D264</f>
        <v>1.24</v>
      </c>
    </row>
    <row r="121" spans="1:5" ht="12" customHeight="1" x14ac:dyDescent="0.25">
      <c r="A121" s="675"/>
      <c r="B121" s="673"/>
      <c r="C121" s="112" t="str">
        <f>'натур показатели инновации+добр'!C105</f>
        <v xml:space="preserve">Мешки для мусора </v>
      </c>
      <c r="D121" s="67" t="str">
        <f>'натур показатели инновации+добр'!D105</f>
        <v>шт</v>
      </c>
      <c r="E121" s="170">
        <f>'патриотика0,31'!D265</f>
        <v>6.2</v>
      </c>
    </row>
    <row r="122" spans="1:5" ht="12" customHeight="1" x14ac:dyDescent="0.25">
      <c r="A122" s="675"/>
      <c r="B122" s="673"/>
      <c r="C122" s="112" t="str">
        <f>'натур показатели инновации+добр'!C106</f>
        <v>Бытовая химия</v>
      </c>
      <c r="D122" s="67" t="str">
        <f>'натур показатели инновации+добр'!D106</f>
        <v>шт</v>
      </c>
      <c r="E122" s="170">
        <f>'патриотика0,31'!D266</f>
        <v>0.31</v>
      </c>
    </row>
    <row r="123" spans="1:5" ht="22.15" customHeight="1" x14ac:dyDescent="0.25">
      <c r="A123" s="675"/>
      <c r="B123" s="673"/>
      <c r="C123" s="112" t="str">
        <f>'натур показатели инновации+добр'!C107</f>
        <v>Фанера</v>
      </c>
      <c r="D123" s="67" t="str">
        <f>'натур показатели инновации+добр'!D107</f>
        <v>шт</v>
      </c>
      <c r="E123" s="170">
        <f>'патриотика0,31'!D267</f>
        <v>0.31</v>
      </c>
    </row>
    <row r="124" spans="1:5" ht="12" customHeight="1" x14ac:dyDescent="0.25">
      <c r="A124" s="675"/>
      <c r="B124" s="673"/>
      <c r="C124" s="112" t="str">
        <f>'натур показатели инновации+добр'!C108</f>
        <v>Антифриз</v>
      </c>
      <c r="D124" s="67" t="str">
        <f>'натур показатели инновации+добр'!D108</f>
        <v>шт</v>
      </c>
      <c r="E124" s="170">
        <f>'патриотика0,31'!D268</f>
        <v>9.3000000000000007</v>
      </c>
    </row>
    <row r="125" spans="1:5" ht="22.15" customHeight="1" x14ac:dyDescent="0.25">
      <c r="A125" s="675"/>
      <c r="B125" s="673"/>
      <c r="C125" s="112" t="str">
        <f>'натур показатели инновации+добр'!C109</f>
        <v>Саморезы</v>
      </c>
      <c r="D125" s="67" t="str">
        <f>'натур показатели инновации+добр'!D109</f>
        <v>шт</v>
      </c>
      <c r="E125" s="170">
        <f>'патриотика0,31'!D269</f>
        <v>3.1</v>
      </c>
    </row>
    <row r="126" spans="1:5" ht="15.75" customHeight="1" x14ac:dyDescent="0.25">
      <c r="A126" s="675"/>
      <c r="B126" s="673"/>
      <c r="C126" s="112" t="str">
        <f>'натур показатели инновации+добр'!C110</f>
        <v>Инструмент металлический ручной</v>
      </c>
      <c r="D126" s="67" t="str">
        <f>'натур показатели инновации+добр'!D110</f>
        <v>шт</v>
      </c>
      <c r="E126" s="170">
        <f>'патриотика0,31'!D270</f>
        <v>1.55</v>
      </c>
    </row>
    <row r="127" spans="1:5" ht="13.5" hidden="1" customHeight="1" x14ac:dyDescent="0.25">
      <c r="A127" s="675"/>
      <c r="B127" s="673"/>
      <c r="C127" s="112" t="str">
        <f>'натур показатели инновации+добр'!C111</f>
        <v>Краска эмаль</v>
      </c>
      <c r="D127" s="67" t="str">
        <f>'натур показатели инновации+добр'!D111</f>
        <v>шт</v>
      </c>
      <c r="E127" s="170">
        <f>'патриотика0,31'!D271</f>
        <v>9.3000000000000007</v>
      </c>
    </row>
    <row r="128" spans="1:5" ht="12" hidden="1" customHeight="1" x14ac:dyDescent="0.25">
      <c r="A128" s="675"/>
      <c r="B128" s="673"/>
      <c r="C128" s="112" t="str">
        <f>'натур показатели инновации+добр'!C112</f>
        <v>Краска ВДН</v>
      </c>
      <c r="D128" s="67" t="str">
        <f>'натур показатели инновации+добр'!D112</f>
        <v>шт</v>
      </c>
      <c r="E128" s="170">
        <f>'патриотика0,31'!D272</f>
        <v>1.55</v>
      </c>
    </row>
    <row r="129" spans="1:5" ht="12" customHeight="1" x14ac:dyDescent="0.25">
      <c r="A129" s="675"/>
      <c r="B129" s="673"/>
      <c r="C129" s="112" t="str">
        <f>'натур показатели инновации+добр'!C113</f>
        <v>Кисти</v>
      </c>
      <c r="D129" s="67" t="str">
        <f>'натур показатели инновации+добр'!D113</f>
        <v>шт</v>
      </c>
      <c r="E129" s="170">
        <f>'патриотика0,31'!D273</f>
        <v>6.2</v>
      </c>
    </row>
    <row r="130" spans="1:5" ht="12" hidden="1" customHeight="1" x14ac:dyDescent="0.25">
      <c r="A130" s="675"/>
      <c r="B130" s="673"/>
      <c r="C130" s="112" t="str">
        <f>'натур показатели инновации+добр'!C114</f>
        <v>Перчатка пвх</v>
      </c>
      <c r="D130" s="67" t="str">
        <f>'натур показатели инновации+добр'!D114</f>
        <v>шт</v>
      </c>
      <c r="E130" s="170">
        <f>'патриотика0,31'!D274</f>
        <v>12.4</v>
      </c>
    </row>
    <row r="131" spans="1:5" ht="12" hidden="1" customHeight="1" x14ac:dyDescent="0.25">
      <c r="A131" s="675"/>
      <c r="B131" s="673"/>
      <c r="C131" s="112" t="str">
        <f>'натур показатели инновации+добр'!C115</f>
        <v>Грабли, лопаты</v>
      </c>
      <c r="D131" s="67" t="str">
        <f>'натур показатели инновации+добр'!D115</f>
        <v>шт</v>
      </c>
      <c r="E131" s="170">
        <f>'патриотика0,31'!D275</f>
        <v>3.1</v>
      </c>
    </row>
    <row r="132" spans="1:5" ht="12" hidden="1" customHeight="1" x14ac:dyDescent="0.25">
      <c r="A132" s="675"/>
      <c r="B132" s="673"/>
      <c r="C132" s="112" t="str">
        <f>'натур показатели инновации+добр'!C116</f>
        <v>Молоток</v>
      </c>
      <c r="D132" s="67" t="str">
        <f>'натур показатели инновации+добр'!D116</f>
        <v>шт</v>
      </c>
      <c r="E132" s="170">
        <f>'патриотика0,31'!D276</f>
        <v>0.92999999999999994</v>
      </c>
    </row>
    <row r="133" spans="1:5" ht="12" customHeight="1" x14ac:dyDescent="0.25">
      <c r="A133" s="675"/>
      <c r="B133" s="673"/>
      <c r="C133" s="112" t="str">
        <f>'натур показатели инновации+добр'!C117</f>
        <v>Гвозди</v>
      </c>
      <c r="D133" s="67" t="str">
        <f>'натур показатели инновации+добр'!D117</f>
        <v>шт</v>
      </c>
      <c r="E133" s="170">
        <f>'патриотика0,31'!D277</f>
        <v>0.62</v>
      </c>
    </row>
    <row r="134" spans="1:5" ht="12" customHeight="1" x14ac:dyDescent="0.25">
      <c r="A134" s="675"/>
      <c r="B134" s="673"/>
      <c r="C134" s="112" t="str">
        <f>'натур показатели инновации+добр'!C118</f>
        <v>Тонер НР</v>
      </c>
      <c r="D134" s="67" t="str">
        <f>'натур показатели инновации+добр'!D118</f>
        <v>шт</v>
      </c>
      <c r="E134" s="170">
        <f>'патриотика0,31'!D278</f>
        <v>0.62</v>
      </c>
    </row>
    <row r="135" spans="1:5" ht="12" customHeight="1" x14ac:dyDescent="0.25">
      <c r="A135" s="675"/>
      <c r="B135" s="673"/>
      <c r="C135" s="112" t="str">
        <f>'натур показатели инновации+добр'!C119</f>
        <v>Тонер Canon</v>
      </c>
      <c r="D135" s="67" t="str">
        <f>'натур показатели инновации+добр'!D119</f>
        <v>шт</v>
      </c>
      <c r="E135" s="170">
        <f>'патриотика0,31'!D279</f>
        <v>0.31</v>
      </c>
    </row>
    <row r="136" spans="1:5" ht="12" customHeight="1" x14ac:dyDescent="0.25">
      <c r="A136" s="675"/>
      <c r="B136" s="673"/>
      <c r="C136" s="112" t="str">
        <f>'натур показатели инновации+добр'!C120</f>
        <v>Эмаль</v>
      </c>
      <c r="D136" s="67" t="str">
        <f>'натур показатели инновации+добр'!D120</f>
        <v>шт</v>
      </c>
      <c r="E136" s="170">
        <f>'патриотика0,31'!D280</f>
        <v>0.62</v>
      </c>
    </row>
    <row r="137" spans="1:5" ht="12" customHeight="1" x14ac:dyDescent="0.25">
      <c r="A137" s="675"/>
      <c r="B137" s="673"/>
      <c r="C137" s="112" t="str">
        <f>'натур показатели инновации+добр'!C121</f>
        <v>Эмаль аэрозоль</v>
      </c>
      <c r="D137" s="67" t="str">
        <f>'натур показатели инновации+добр'!D121</f>
        <v>шт</v>
      </c>
      <c r="E137" s="170">
        <f>'патриотика0,31'!D281</f>
        <v>2.48</v>
      </c>
    </row>
    <row r="138" spans="1:5" ht="12" customHeight="1" x14ac:dyDescent="0.25">
      <c r="A138" s="675"/>
      <c r="B138" s="673"/>
      <c r="C138" s="112" t="str">
        <f>'натур показатели инновации+добр'!C122</f>
        <v>пакет майка</v>
      </c>
      <c r="D138" s="67" t="str">
        <f>'натур показатели инновации+добр'!D122</f>
        <v>шт</v>
      </c>
      <c r="E138" s="170">
        <f>'патриотика0,31'!D282</f>
        <v>0.31</v>
      </c>
    </row>
    <row r="139" spans="1:5" ht="12" customHeight="1" x14ac:dyDescent="0.25">
      <c r="A139" s="675"/>
      <c r="B139" s="673"/>
      <c r="C139" s="112" t="str">
        <f>'натур показатели инновации+добр'!C123</f>
        <v>шпилька резьбовая</v>
      </c>
      <c r="D139" s="67" t="str">
        <f>'натур показатели инновации+добр'!D123</f>
        <v>шт</v>
      </c>
      <c r="E139" s="170">
        <f>'патриотика0,31'!D283</f>
        <v>0.62</v>
      </c>
    </row>
    <row r="140" spans="1:5" ht="12" customHeight="1" x14ac:dyDescent="0.25">
      <c r="A140" s="675"/>
      <c r="B140" s="673"/>
      <c r="C140" s="112" t="str">
        <f>'натур показатели инновации+добр'!C124</f>
        <v>сверло</v>
      </c>
      <c r="D140" s="67" t="str">
        <f>'натур показатели инновации+добр'!D124</f>
        <v>шт</v>
      </c>
      <c r="E140" s="170">
        <f>'патриотика0,31'!D284</f>
        <v>0.31</v>
      </c>
    </row>
    <row r="141" spans="1:5" ht="12" customHeight="1" x14ac:dyDescent="0.25">
      <c r="A141" s="675"/>
      <c r="B141" s="673"/>
      <c r="C141" s="112" t="str">
        <f>'натур показатели инновации+добр'!C125</f>
        <v>антифриз</v>
      </c>
      <c r="D141" s="67" t="str">
        <f>'натур показатели инновации+добр'!D125</f>
        <v>шт</v>
      </c>
      <c r="E141" s="170">
        <f>'патриотика0,31'!D285</f>
        <v>0.62</v>
      </c>
    </row>
    <row r="142" spans="1:5" ht="12" customHeight="1" x14ac:dyDescent="0.25">
      <c r="A142" s="675"/>
      <c r="B142" s="673"/>
      <c r="C142" s="112" t="str">
        <f>'натур показатели инновации+добр'!C126</f>
        <v>ледоруб</v>
      </c>
      <c r="D142" s="67" t="str">
        <f>'натур показатели инновации+добр'!D126</f>
        <v>шт</v>
      </c>
      <c r="E142" s="170">
        <f>'патриотика0,31'!D286</f>
        <v>0.31</v>
      </c>
    </row>
    <row r="143" spans="1:5" ht="12" customHeight="1" x14ac:dyDescent="0.25">
      <c r="A143" s="675"/>
      <c r="B143" s="673"/>
      <c r="C143" s="112" t="str">
        <f>'натур показатели инновации+добр'!C127</f>
        <v>труба</v>
      </c>
      <c r="D143" s="67" t="str">
        <f>'натур показатели инновации+добр'!D127</f>
        <v>шт</v>
      </c>
      <c r="E143" s="170">
        <f>'патриотика0,31'!D287</f>
        <v>0.92999999999999994</v>
      </c>
    </row>
    <row r="144" spans="1:5" ht="12" customHeight="1" x14ac:dyDescent="0.25">
      <c r="A144" s="675"/>
      <c r="B144" s="673"/>
      <c r="C144" s="112" t="str">
        <f>'натур показатели инновации+добр'!C128</f>
        <v>кронштейн</v>
      </c>
      <c r="D144" s="67" t="str">
        <f>'натур показатели инновации+добр'!D128</f>
        <v>шт</v>
      </c>
      <c r="E144" s="170">
        <f>'патриотика0,31'!D288</f>
        <v>0.62</v>
      </c>
    </row>
    <row r="145" spans="1:5" ht="12" customHeight="1" x14ac:dyDescent="0.25">
      <c r="A145" s="675"/>
      <c r="B145" s="673"/>
      <c r="C145" s="112" t="str">
        <f>'натур показатели инновации+добр'!C129</f>
        <v>электрод</v>
      </c>
      <c r="D145" s="67" t="str">
        <f>'натур показатели инновации+добр'!D129</f>
        <v>шт</v>
      </c>
      <c r="E145" s="170">
        <f>'патриотика0,31'!D289</f>
        <v>0.31</v>
      </c>
    </row>
    <row r="146" spans="1:5" ht="12" customHeight="1" x14ac:dyDescent="0.25">
      <c r="A146" s="675"/>
      <c r="B146" s="673"/>
      <c r="C146" s="112" t="str">
        <f>'натур показатели инновации+добр'!C130</f>
        <v>круг отрезной</v>
      </c>
      <c r="D146" s="67" t="str">
        <f>'натур показатели инновации+добр'!D130</f>
        <v>шт</v>
      </c>
      <c r="E146" s="170">
        <f>'патриотика0,31'!D290</f>
        <v>3.41</v>
      </c>
    </row>
    <row r="147" spans="1:5" ht="12" customHeight="1" x14ac:dyDescent="0.25">
      <c r="A147" s="675"/>
      <c r="B147" s="673"/>
      <c r="C147" s="112" t="str">
        <f>'натур показатели инновации+добр'!C131</f>
        <v>круг отрезной</v>
      </c>
      <c r="D147" s="67" t="str">
        <f>'натур показатели инновации+добр'!D131</f>
        <v>шт</v>
      </c>
      <c r="E147" s="170">
        <f>'патриотика0,31'!D291</f>
        <v>0.92999999999999994</v>
      </c>
    </row>
    <row r="148" spans="1:5" ht="12" customHeight="1" x14ac:dyDescent="0.25">
      <c r="A148" s="675"/>
      <c r="B148" s="673"/>
      <c r="C148" s="112" t="str">
        <f>'натур показатели инновации+добр'!C132</f>
        <v>круг отрезной</v>
      </c>
      <c r="D148" s="67" t="str">
        <f>'натур показатели инновации+добр'!D132</f>
        <v>шт</v>
      </c>
      <c r="E148" s="170">
        <f>'патриотика0,31'!D292</f>
        <v>0.31</v>
      </c>
    </row>
    <row r="149" spans="1:5" ht="12" customHeight="1" x14ac:dyDescent="0.25">
      <c r="A149" s="675"/>
      <c r="B149" s="673"/>
      <c r="C149" s="112" t="str">
        <f>'натур показатели инновации+добр'!C133</f>
        <v>круг зачистной</v>
      </c>
      <c r="D149" s="67" t="str">
        <f>'натур показатели инновации+добр'!D133</f>
        <v>шт</v>
      </c>
      <c r="E149" s="170">
        <f>'патриотика0,31'!D293</f>
        <v>0.31</v>
      </c>
    </row>
    <row r="150" spans="1:5" ht="12" customHeight="1" x14ac:dyDescent="0.25">
      <c r="A150" s="675"/>
      <c r="B150" s="673"/>
      <c r="C150" s="112" t="str">
        <f>'натур показатели инновации+добр'!C134</f>
        <v>кабель-канал</v>
      </c>
      <c r="D150" s="67" t="str">
        <f>'натур показатели инновации+добр'!D134</f>
        <v>шт</v>
      </c>
      <c r="E150" s="170">
        <f>'патриотика0,31'!D294</f>
        <v>0.31</v>
      </c>
    </row>
    <row r="151" spans="1:5" ht="12" customHeight="1" x14ac:dyDescent="0.25">
      <c r="A151" s="675"/>
      <c r="B151" s="673"/>
      <c r="C151" s="112" t="str">
        <f>'натур показатели инновации+добр'!C135</f>
        <v>саморез</v>
      </c>
      <c r="D151" s="67" t="str">
        <f>'натур показатели инновации+добр'!D135</f>
        <v>шт</v>
      </c>
      <c r="E151" s="170">
        <f>'патриотика0,31'!D295</f>
        <v>15.5</v>
      </c>
    </row>
    <row r="152" spans="1:5" ht="12" customHeight="1" x14ac:dyDescent="0.25">
      <c r="A152" s="675"/>
      <c r="B152" s="673"/>
      <c r="C152" s="112" t="str">
        <f>'натур показатели инновации+добр'!C136</f>
        <v>лопата</v>
      </c>
      <c r="D152" s="67" t="str">
        <f>'натур показатели инновации+добр'!D136</f>
        <v>шт</v>
      </c>
      <c r="E152" s="170">
        <f>'патриотика0,31'!D296</f>
        <v>0.62</v>
      </c>
    </row>
    <row r="153" spans="1:5" ht="12" customHeight="1" x14ac:dyDescent="0.25">
      <c r="A153" s="675"/>
      <c r="B153" s="673"/>
      <c r="C153" s="112" t="str">
        <f>'натур показатели инновации+добр'!C137</f>
        <v>черенок</v>
      </c>
      <c r="D153" s="67" t="str">
        <f>'натур показатели инновации+добр'!D137</f>
        <v>шт</v>
      </c>
      <c r="E153" s="170">
        <f>'патриотика0,31'!D297</f>
        <v>0.62</v>
      </c>
    </row>
    <row r="154" spans="1:5" ht="12" customHeight="1" x14ac:dyDescent="0.25">
      <c r="A154" s="675"/>
      <c r="B154" s="673"/>
      <c r="C154" s="112" t="str">
        <f>'натур показатели инновации+добр'!C138</f>
        <v>домкрат</v>
      </c>
      <c r="D154" s="67" t="str">
        <f>'натур показатели инновации+добр'!D138</f>
        <v>шт</v>
      </c>
      <c r="E154" s="170">
        <f>'патриотика0,31'!D298</f>
        <v>0.31</v>
      </c>
    </row>
    <row r="155" spans="1:5" ht="12" customHeight="1" x14ac:dyDescent="0.25">
      <c r="A155" s="675"/>
      <c r="B155" s="673"/>
      <c r="C155" s="112" t="str">
        <f>'натур показатели инновации+добр'!C139</f>
        <v>стяжка</v>
      </c>
      <c r="D155" s="67" t="str">
        <f>'натур показатели инновации+добр'!D139</f>
        <v>шт</v>
      </c>
      <c r="E155" s="170">
        <f>'патриотика0,31'!D299</f>
        <v>0.31</v>
      </c>
    </row>
    <row r="156" spans="1:5" ht="12" customHeight="1" x14ac:dyDescent="0.25">
      <c r="A156" s="675"/>
      <c r="B156" s="673"/>
      <c r="C156" s="112" t="str">
        <f>'натур показатели инновации+добр'!C140</f>
        <v>смазка</v>
      </c>
      <c r="D156" s="67" t="str">
        <f>'натур показатели инновации+добр'!D140</f>
        <v>шт</v>
      </c>
      <c r="E156" s="170">
        <f>'патриотика0,31'!D300</f>
        <v>0.31</v>
      </c>
    </row>
    <row r="157" spans="1:5" ht="12" customHeight="1" x14ac:dyDescent="0.25">
      <c r="A157" s="675"/>
      <c r="B157" s="673"/>
      <c r="C157" s="112" t="str">
        <f>'натур показатели инновации+добр'!C141</f>
        <v>лопата</v>
      </c>
      <c r="D157" s="67" t="str">
        <f>'натур показатели инновации+добр'!D141</f>
        <v>шт</v>
      </c>
      <c r="E157" s="170">
        <f>'патриотика0,31'!D301</f>
        <v>0.31</v>
      </c>
    </row>
    <row r="158" spans="1:5" ht="12" customHeight="1" x14ac:dyDescent="0.25">
      <c r="A158" s="675"/>
      <c r="B158" s="673"/>
      <c r="C158" s="112" t="str">
        <f>'натур показатели инновации+добр'!C142</f>
        <v>ключи</v>
      </c>
      <c r="D158" s="67" t="str">
        <f>'натур показатели инновации+добр'!D142</f>
        <v>шт</v>
      </c>
      <c r="E158" s="170">
        <f>'патриотика0,31'!D302</f>
        <v>0.31</v>
      </c>
    </row>
    <row r="159" spans="1:5" ht="12" customHeight="1" x14ac:dyDescent="0.25">
      <c r="A159" s="675"/>
      <c r="B159" s="673"/>
      <c r="C159" s="112" t="str">
        <f>'натур показатели инновации+добр'!C143</f>
        <v>болт</v>
      </c>
      <c r="D159" s="67" t="str">
        <f>'натур показатели инновации+добр'!D143</f>
        <v>шт</v>
      </c>
      <c r="E159" s="170">
        <f>'патриотика0,31'!D303</f>
        <v>1.24</v>
      </c>
    </row>
    <row r="160" spans="1:5" ht="12" customHeight="1" x14ac:dyDescent="0.25">
      <c r="A160" s="675"/>
      <c r="B160" s="673"/>
      <c r="C160" s="112" t="str">
        <f>'натур показатели инновации+добр'!C144</f>
        <v>гайка</v>
      </c>
      <c r="D160" s="67" t="str">
        <f>'натур показатели инновации+добр'!D144</f>
        <v>шт</v>
      </c>
      <c r="E160" s="170">
        <f>'патриотика0,31'!D304</f>
        <v>1.24</v>
      </c>
    </row>
    <row r="161" spans="1:5" ht="12" customHeight="1" x14ac:dyDescent="0.25">
      <c r="A161" s="675"/>
      <c r="B161" s="673"/>
      <c r="C161" s="112" t="str">
        <f>'натур показатели инновации+добр'!C145</f>
        <v>эмаль аэрозоль</v>
      </c>
      <c r="D161" s="67" t="str">
        <f>'натур показатели инновации+добр'!D145</f>
        <v>шт</v>
      </c>
      <c r="E161" s="170">
        <f>'патриотика0,31'!D305</f>
        <v>0.92999999999999994</v>
      </c>
    </row>
    <row r="162" spans="1:5" ht="12" customHeight="1" x14ac:dyDescent="0.25">
      <c r="A162" s="675"/>
      <c r="B162" s="673"/>
      <c r="C162" s="112" t="str">
        <f>'натур показатели инновации+добр'!C146</f>
        <v>бумага нажд</v>
      </c>
      <c r="D162" s="67" t="str">
        <f>'натур показатели инновации+добр'!D146</f>
        <v>шт</v>
      </c>
      <c r="E162" s="170">
        <f>'патриотика0,31'!D306</f>
        <v>6.2</v>
      </c>
    </row>
    <row r="163" spans="1:5" ht="12" customHeight="1" x14ac:dyDescent="0.25">
      <c r="A163" s="675"/>
      <c r="B163" s="673"/>
      <c r="C163" s="112" t="str">
        <f>'натур показатели инновации+добр'!C147</f>
        <v>круг отрезной</v>
      </c>
      <c r="D163" s="67" t="str">
        <f>'натур показатели инновации+добр'!D147</f>
        <v>шт</v>
      </c>
      <c r="E163" s="170">
        <f>'патриотика0,31'!D307</f>
        <v>3.1</v>
      </c>
    </row>
    <row r="164" spans="1:5" ht="12" customHeight="1" x14ac:dyDescent="0.25">
      <c r="A164" s="675"/>
      <c r="B164" s="673"/>
      <c r="C164" s="112" t="str">
        <f>'натур показатели инновации+добр'!C148</f>
        <v>герметик</v>
      </c>
      <c r="D164" s="67" t="str">
        <f>'натур показатели инновации+добр'!D148</f>
        <v>шт</v>
      </c>
      <c r="E164" s="170">
        <f>'патриотика0,31'!D308</f>
        <v>0.31</v>
      </c>
    </row>
    <row r="165" spans="1:5" ht="12" customHeight="1" x14ac:dyDescent="0.25">
      <c r="A165" s="675"/>
      <c r="B165" s="673"/>
      <c r="C165" s="112" t="str">
        <f>'натур показатели инновации+добр'!C149</f>
        <v>кенгуру</v>
      </c>
      <c r="D165" s="67" t="str">
        <f>'натур показатели инновации+добр'!D149</f>
        <v>шт</v>
      </c>
      <c r="E165" s="170">
        <f>'патриотика0,31'!D309</f>
        <v>0.62</v>
      </c>
    </row>
    <row r="166" spans="1:5" ht="12" customHeight="1" x14ac:dyDescent="0.25">
      <c r="A166" s="675"/>
      <c r="B166" s="673"/>
      <c r="C166" s="112" t="str">
        <f>'натур показатели инновации+добр'!C150</f>
        <v>цемент 50 кг</v>
      </c>
      <c r="D166" s="67" t="str">
        <f>'натур показатели инновации+добр'!D150</f>
        <v>шт</v>
      </c>
      <c r="E166" s="170">
        <f>'патриотика0,31'!D310</f>
        <v>0.62</v>
      </c>
    </row>
    <row r="167" spans="1:5" ht="12" customHeight="1" x14ac:dyDescent="0.25">
      <c r="A167" s="675"/>
      <c r="B167" s="673"/>
      <c r="C167" s="112" t="str">
        <f>'натур показатели инновации+добр'!C151</f>
        <v>эмаль аэрозоль</v>
      </c>
      <c r="D167" s="67" t="str">
        <f>'натур показатели инновации+добр'!D151</f>
        <v>шт</v>
      </c>
      <c r="E167" s="170">
        <f>'патриотика0,31'!D311</f>
        <v>1.55</v>
      </c>
    </row>
    <row r="168" spans="1:5" ht="12" customHeight="1" x14ac:dyDescent="0.25">
      <c r="A168" s="675"/>
      <c r="B168" s="673"/>
      <c r="C168" s="112" t="str">
        <f>'натур показатели инновации+добр'!C152</f>
        <v>эмаль аэрозоль</v>
      </c>
      <c r="D168" s="67" t="str">
        <f>'натур показатели инновации+добр'!D152</f>
        <v>шт</v>
      </c>
      <c r="E168" s="170">
        <f>'патриотика0,31'!D312</f>
        <v>1.55</v>
      </c>
    </row>
    <row r="169" spans="1:5" ht="12" customHeight="1" x14ac:dyDescent="0.25">
      <c r="A169" s="675"/>
      <c r="B169" s="673"/>
      <c r="C169" s="112" t="str">
        <f>'натур показатели инновации+добр'!C153</f>
        <v>рукав резина</v>
      </c>
      <c r="D169" s="67" t="str">
        <f>'натур показатели инновации+добр'!D153</f>
        <v>шт</v>
      </c>
      <c r="E169" s="170">
        <f>'патриотика0,31'!D313</f>
        <v>1.8599999999999999</v>
      </c>
    </row>
    <row r="170" spans="1:5" ht="12" customHeight="1" x14ac:dyDescent="0.25">
      <c r="A170" s="675"/>
      <c r="B170" s="673"/>
      <c r="C170" s="112" t="str">
        <f>'натур показатели инновации+добр'!C154</f>
        <v>лампа</v>
      </c>
      <c r="D170" s="67" t="str">
        <f>'натур показатели инновации+добр'!D154</f>
        <v>шт</v>
      </c>
      <c r="E170" s="170">
        <f>'патриотика0,31'!D314</f>
        <v>1.55</v>
      </c>
    </row>
    <row r="171" spans="1:5" ht="12" customHeight="1" x14ac:dyDescent="0.25">
      <c r="A171" s="675"/>
      <c r="B171" s="673"/>
      <c r="C171" s="112" t="str">
        <f>'натур показатели инновации+добр'!C155</f>
        <v>лампа энергосберегающая</v>
      </c>
      <c r="D171" s="67" t="str">
        <f>'натур показатели инновации+добр'!D155</f>
        <v>шт</v>
      </c>
      <c r="E171" s="170">
        <f>'патриотика0,31'!D315</f>
        <v>0.31</v>
      </c>
    </row>
    <row r="172" spans="1:5" ht="12" customHeight="1" x14ac:dyDescent="0.25">
      <c r="A172" s="675"/>
      <c r="B172" s="673"/>
      <c r="C172" s="112" t="str">
        <f>'натур показатели инновации+добр'!C156</f>
        <v>антифриз</v>
      </c>
      <c r="D172" s="67" t="str">
        <f>'натур показатели инновации+добр'!D156</f>
        <v>шт</v>
      </c>
      <c r="E172" s="170">
        <f>'патриотика0,31'!D316</f>
        <v>0.31</v>
      </c>
    </row>
    <row r="173" spans="1:5" ht="12" customHeight="1" x14ac:dyDescent="0.25">
      <c r="A173" s="675"/>
      <c r="B173" s="673"/>
      <c r="C173" s="112" t="str">
        <f>'натур показатели инновации+добр'!C157</f>
        <v>коврик автомобильный</v>
      </c>
      <c r="D173" s="67" t="str">
        <f>'натур показатели инновации+добр'!D157</f>
        <v>шт</v>
      </c>
      <c r="E173" s="170">
        <f>'патриотика0,31'!D317</f>
        <v>0.31</v>
      </c>
    </row>
    <row r="174" spans="1:5" ht="12" customHeight="1" x14ac:dyDescent="0.25">
      <c r="A174" s="675"/>
      <c r="B174" s="673"/>
      <c r="C174" s="112" t="str">
        <f>'натур показатели инновации+добр'!C158</f>
        <v>краска акрил</v>
      </c>
      <c r="D174" s="67" t="str">
        <f>'натур показатели инновации+добр'!D158</f>
        <v>шт</v>
      </c>
      <c r="E174" s="170">
        <f>'патриотика0,31'!D318</f>
        <v>0.92999999999999994</v>
      </c>
    </row>
    <row r="175" spans="1:5" ht="12" customHeight="1" x14ac:dyDescent="0.25">
      <c r="A175" s="675"/>
      <c r="B175" s="673"/>
      <c r="C175" s="112" t="str">
        <f>'натур показатели инновации+добр'!C159</f>
        <v>валик</v>
      </c>
      <c r="D175" s="67" t="str">
        <f>'натур показатели инновации+добр'!D159</f>
        <v>шт</v>
      </c>
      <c r="E175" s="170">
        <f>'патриотика0,31'!D319</f>
        <v>1.24</v>
      </c>
    </row>
    <row r="176" spans="1:5" ht="12" customHeight="1" x14ac:dyDescent="0.25">
      <c r="A176" s="675"/>
      <c r="B176" s="673"/>
      <c r="C176" s="112" t="str">
        <f>'натур показатели инновации+добр'!C160</f>
        <v>скотч маляр</v>
      </c>
      <c r="D176" s="67" t="str">
        <f>'натур показатели инновации+добр'!D160</f>
        <v>шт</v>
      </c>
      <c r="E176" s="170">
        <f>'патриотика0,31'!D320</f>
        <v>1.55</v>
      </c>
    </row>
    <row r="177" spans="1:5" ht="12" customHeight="1" x14ac:dyDescent="0.25">
      <c r="A177" s="675"/>
      <c r="B177" s="673"/>
      <c r="C177" s="112" t="str">
        <f>'натур показатели инновации+добр'!C161</f>
        <v xml:space="preserve">колер </v>
      </c>
      <c r="D177" s="67" t="str">
        <f>'натур показатели инновации+добр'!D161</f>
        <v>шт</v>
      </c>
      <c r="E177" s="170">
        <f>'патриотика0,31'!D321</f>
        <v>1.55</v>
      </c>
    </row>
    <row r="178" spans="1:5" ht="12" customHeight="1" x14ac:dyDescent="0.25">
      <c r="A178" s="675"/>
      <c r="B178" s="673"/>
      <c r="C178" s="112" t="str">
        <f>'натур показатели инновации+добр'!C162</f>
        <v>скотч маляр</v>
      </c>
      <c r="D178" s="67" t="str">
        <f>'натур показатели инновации+добр'!D162</f>
        <v>шт</v>
      </c>
      <c r="E178" s="170">
        <f>'патриотика0,31'!D322</f>
        <v>3.41</v>
      </c>
    </row>
    <row r="179" spans="1:5" ht="12" customHeight="1" x14ac:dyDescent="0.25">
      <c r="A179" s="675"/>
      <c r="B179" s="673"/>
      <c r="C179" s="112" t="str">
        <f>'натур показатели инновации+добр'!C163</f>
        <v>паста колеровочная</v>
      </c>
      <c r="D179" s="67" t="str">
        <f>'натур показатели инновации+добр'!D163</f>
        <v>шт</v>
      </c>
      <c r="E179" s="170">
        <f>'патриотика0,31'!D323</f>
        <v>3.1</v>
      </c>
    </row>
    <row r="180" spans="1:5" x14ac:dyDescent="0.25">
      <c r="A180" s="675"/>
      <c r="B180" s="673"/>
      <c r="C180" s="112" t="str">
        <f>'натур показатели инновации+добр'!C164</f>
        <v>колер</v>
      </c>
      <c r="D180" s="67" t="str">
        <f>'натур показатели инновации+добр'!D164</f>
        <v>шт</v>
      </c>
      <c r="E180" s="170">
        <f>'патриотика0,31'!D324</f>
        <v>2.48</v>
      </c>
    </row>
    <row r="181" spans="1:5" x14ac:dyDescent="0.25">
      <c r="A181" s="675"/>
      <c r="B181" s="673"/>
      <c r="C181" s="112" t="str">
        <f>'натур показатели инновации+добр'!C165</f>
        <v>краска акрил</v>
      </c>
      <c r="D181" s="67" t="str">
        <f>'натур показатели инновации+добр'!D165</f>
        <v>шт</v>
      </c>
      <c r="E181" s="170">
        <f>'патриотика0,31'!D325</f>
        <v>0.31</v>
      </c>
    </row>
    <row r="182" spans="1:5" x14ac:dyDescent="0.25">
      <c r="A182" s="675"/>
      <c r="B182" s="673"/>
      <c r="C182" s="112" t="str">
        <f>'натур показатели инновации+добр'!C166</f>
        <v>насадка на валик</v>
      </c>
      <c r="D182" s="67" t="str">
        <f>'натур показатели инновации+добр'!D166</f>
        <v>шт</v>
      </c>
      <c r="E182" s="170">
        <f>'патриотика0,31'!D326</f>
        <v>1.24</v>
      </c>
    </row>
    <row r="183" spans="1:5" x14ac:dyDescent="0.25">
      <c r="A183" s="675"/>
      <c r="B183" s="673"/>
      <c r="C183" s="112" t="str">
        <f>'натур показатели инновации+добр'!C167</f>
        <v>HDMI кабель 5м</v>
      </c>
      <c r="D183" s="67" t="str">
        <f>'натур показатели инновации+добр'!D167</f>
        <v>шт</v>
      </c>
      <c r="E183" s="170">
        <f>'патриотика0,31'!D327</f>
        <v>0.31</v>
      </c>
    </row>
    <row r="184" spans="1:5" x14ac:dyDescent="0.25">
      <c r="A184" s="675"/>
      <c r="B184" s="673"/>
      <c r="C184" s="112" t="str">
        <f>'натур показатели инновации+добр'!C168</f>
        <v>HDMI кабель 10м</v>
      </c>
      <c r="D184" s="67" t="str">
        <f>'натур показатели инновации+добр'!D168</f>
        <v>шт</v>
      </c>
      <c r="E184" s="170">
        <f>'патриотика0,31'!D328</f>
        <v>0.31</v>
      </c>
    </row>
    <row r="185" spans="1:5" x14ac:dyDescent="0.25">
      <c r="A185" s="675"/>
      <c r="B185" s="673"/>
      <c r="C185" s="112" t="str">
        <f>'натур показатели инновации+добр'!C169</f>
        <v>сумка для ноутбука</v>
      </c>
      <c r="D185" s="67" t="str">
        <f>'натур показатели инновации+добр'!D169</f>
        <v>шт</v>
      </c>
      <c r="E185" s="170">
        <f>'патриотика0,31'!D329</f>
        <v>0.92999999999999994</v>
      </c>
    </row>
    <row r="186" spans="1:5" x14ac:dyDescent="0.25">
      <c r="A186" s="675"/>
      <c r="B186" s="673"/>
      <c r="C186" s="112" t="str">
        <f>'натур показатели инновации+добр'!C170</f>
        <v>флеш карта</v>
      </c>
      <c r="D186" s="67" t="str">
        <f>'натур показатели инновации+добр'!D170</f>
        <v>шт</v>
      </c>
      <c r="E186" s="170">
        <f>'патриотика0,31'!D330</f>
        <v>1.8599999999999999</v>
      </c>
    </row>
    <row r="187" spans="1:5" x14ac:dyDescent="0.25">
      <c r="A187" s="675"/>
      <c r="B187" s="673"/>
      <c r="C187" s="112" t="str">
        <f>'натур показатели инновации+добр'!C171</f>
        <v>кулер для процессора</v>
      </c>
      <c r="D187" s="67" t="str">
        <f>'натур показатели инновации+добр'!D171</f>
        <v>шт</v>
      </c>
      <c r="E187" s="170">
        <f>'патриотика0,31'!D331</f>
        <v>0.31</v>
      </c>
    </row>
    <row r="188" spans="1:5" x14ac:dyDescent="0.25">
      <c r="A188" s="675"/>
      <c r="B188" s="673"/>
      <c r="C188" s="112" t="str">
        <f>'натур показатели инновации+добр'!C172</f>
        <v>блок питания</v>
      </c>
      <c r="D188" s="67" t="str">
        <f>'натур показатели инновации+добр'!D172</f>
        <v>шт</v>
      </c>
      <c r="E188" s="170">
        <f>'патриотика0,31'!D332</f>
        <v>0.31</v>
      </c>
    </row>
    <row r="189" spans="1:5" x14ac:dyDescent="0.25">
      <c r="A189" s="675"/>
      <c r="B189" s="673"/>
      <c r="C189" s="112" t="str">
        <f>'натур показатели инновации+добр'!C173</f>
        <v>клавиатура</v>
      </c>
      <c r="D189" s="67" t="str">
        <f>'натур показатели инновации+добр'!D173</f>
        <v>шт</v>
      </c>
      <c r="E189" s="170">
        <f>'патриотика0,31'!D333</f>
        <v>0.92999999999999994</v>
      </c>
    </row>
    <row r="190" spans="1:5" x14ac:dyDescent="0.25">
      <c r="A190" s="675"/>
      <c r="B190" s="673"/>
      <c r="C190" s="112" t="str">
        <f>'натур показатели инновации+добр'!C174</f>
        <v>снеговая лопата</v>
      </c>
      <c r="D190" s="67" t="str">
        <f>'натур показатели инновации+добр'!D174</f>
        <v>шт</v>
      </c>
      <c r="E190" s="170">
        <f>'патриотика0,31'!D334</f>
        <v>0.31</v>
      </c>
    </row>
    <row r="191" spans="1:5" x14ac:dyDescent="0.25">
      <c r="A191" s="675"/>
      <c r="B191" s="673"/>
      <c r="C191" s="112" t="str">
        <f>'натур показатели инновации+добр'!C175</f>
        <v>уголок</v>
      </c>
      <c r="D191" s="67" t="str">
        <f>'натур показатели инновации+добр'!D175</f>
        <v>шт</v>
      </c>
      <c r="E191" s="170">
        <f>'патриотика0,31'!D335</f>
        <v>6.2</v>
      </c>
    </row>
    <row r="192" spans="1:5" ht="22.5" customHeight="1" x14ac:dyDescent="0.25">
      <c r="A192" s="675"/>
      <c r="B192" s="673"/>
      <c r="C192" s="112" t="str">
        <f>'натур показатели инновации+добр'!C176</f>
        <v>перчатки</v>
      </c>
      <c r="D192" s="67" t="str">
        <f>'натур показатели инновации+добр'!D176</f>
        <v>шт</v>
      </c>
      <c r="E192" s="170">
        <f>'патриотика0,31'!D336</f>
        <v>0.31</v>
      </c>
    </row>
    <row r="193" spans="1:5" x14ac:dyDescent="0.25">
      <c r="A193" s="675"/>
      <c r="B193" s="673"/>
      <c r="C193" s="112" t="str">
        <f>'натур показатели инновации+добр'!C177</f>
        <v>шпатель</v>
      </c>
      <c r="D193" s="67" t="str">
        <f>'натур показатели инновации+добр'!D177</f>
        <v>шт</v>
      </c>
      <c r="E193" s="170">
        <f>'патриотика0,31'!D337</f>
        <v>0.31</v>
      </c>
    </row>
    <row r="194" spans="1:5" x14ac:dyDescent="0.25">
      <c r="A194" s="675"/>
      <c r="B194" s="673"/>
      <c r="C194" s="112" t="str">
        <f>'натур показатели инновации+добр'!C178</f>
        <v>шпатлевка</v>
      </c>
      <c r="D194" s="67" t="str">
        <f>'натур показатели инновации+добр'!D178</f>
        <v>шт</v>
      </c>
      <c r="E194" s="170">
        <f>'патриотика0,31'!D338</f>
        <v>0.31</v>
      </c>
    </row>
    <row r="195" spans="1:5" x14ac:dyDescent="0.25">
      <c r="A195" s="675"/>
      <c r="B195" s="673"/>
      <c r="C195" s="112" t="str">
        <f>'натур показатели инновации+добр'!C179</f>
        <v>алебастр</v>
      </c>
      <c r="D195" s="67" t="str">
        <f>'натур показатели инновации+добр'!D179</f>
        <v>шт</v>
      </c>
      <c r="E195" s="170">
        <f>'патриотика0,31'!D339</f>
        <v>0.31</v>
      </c>
    </row>
    <row r="196" spans="1:5" x14ac:dyDescent="0.25">
      <c r="A196" s="675"/>
      <c r="B196" s="673"/>
      <c r="C196" s="112" t="str">
        <f>'натур показатели инновации+добр'!C180</f>
        <v>кран шаровый</v>
      </c>
      <c r="D196" s="67" t="str">
        <f>'натур показатели инновации+добр'!D180</f>
        <v>шт</v>
      </c>
      <c r="E196" s="170">
        <f>'патриотика0,31'!D340</f>
        <v>1.8599999999999999</v>
      </c>
    </row>
    <row r="197" spans="1:5" x14ac:dyDescent="0.25">
      <c r="A197" s="675"/>
      <c r="B197" s="673"/>
      <c r="C197" s="112" t="str">
        <f>'натур показатели инновации+добр'!C181</f>
        <v>мешок зеленый</v>
      </c>
      <c r="D197" s="67" t="str">
        <f>'натур показатели инновации+добр'!D181</f>
        <v>шт</v>
      </c>
      <c r="E197" s="170">
        <f>'патриотика0,31'!D341</f>
        <v>15.5</v>
      </c>
    </row>
    <row r="198" spans="1:5" x14ac:dyDescent="0.25">
      <c r="A198" s="675"/>
      <c r="B198" s="673"/>
      <c r="C198" s="112" t="str">
        <f>'натур показатели инновации+добр'!C182</f>
        <v>настольная игра "тараканьи бега"</v>
      </c>
      <c r="D198" s="67" t="str">
        <f>'натур показатели инновации+добр'!D182</f>
        <v>шт</v>
      </c>
      <c r="E198" s="170">
        <f>'патриотика0,31'!D342</f>
        <v>0.31</v>
      </c>
    </row>
    <row r="199" spans="1:5" ht="22.5" customHeight="1" x14ac:dyDescent="0.25">
      <c r="A199" s="675"/>
      <c r="B199" s="673"/>
      <c r="C199" s="112" t="str">
        <f>'натур показатели инновации+добр'!C183</f>
        <v>настольная игра "Свинтус"</v>
      </c>
      <c r="D199" s="67" t="str">
        <f>'натур показатели инновации+добр'!D183</f>
        <v>шт</v>
      </c>
      <c r="E199" s="170">
        <f>'патриотика0,31'!D343</f>
        <v>0.31</v>
      </c>
    </row>
    <row r="200" spans="1:5" x14ac:dyDescent="0.25">
      <c r="A200" s="675"/>
      <c r="B200" s="673"/>
      <c r="C200" s="112" t="str">
        <f>'натур показатели инновации+добр'!C184</f>
        <v>настольная игра "мафия"</v>
      </c>
      <c r="D200" s="67" t="str">
        <f>'натур показатели инновации+добр'!D184</f>
        <v>шт</v>
      </c>
      <c r="E200" s="170">
        <f>'патриотика0,31'!D344</f>
        <v>0.31</v>
      </c>
    </row>
    <row r="201" spans="1:5" x14ac:dyDescent="0.25">
      <c r="A201" s="675"/>
      <c r="B201" s="673"/>
      <c r="C201" s="112" t="str">
        <f>'натур показатели инновации+добр'!C185</f>
        <v>мыло жидкое</v>
      </c>
      <c r="D201" s="67" t="str">
        <f>'натур показатели инновации+добр'!D185</f>
        <v>шт</v>
      </c>
      <c r="E201" s="170">
        <f>'патриотика0,31'!D345</f>
        <v>0.92999999999999994</v>
      </c>
    </row>
    <row r="202" spans="1:5" x14ac:dyDescent="0.25">
      <c r="A202" s="675"/>
      <c r="B202" s="673"/>
      <c r="C202" s="112" t="str">
        <f>'натур показатели инновации+добр'!C186</f>
        <v>насадка на швабру</v>
      </c>
      <c r="D202" s="67" t="str">
        <f>'натур показатели инновации+добр'!D186</f>
        <v>шт</v>
      </c>
      <c r="E202" s="170">
        <f>'патриотика0,31'!D346</f>
        <v>3.1</v>
      </c>
    </row>
    <row r="203" spans="1:5" x14ac:dyDescent="0.25">
      <c r="A203" s="675"/>
      <c r="B203" s="673"/>
      <c r="C203" s="112" t="str">
        <f>'натур показатели инновации+добр'!C187</f>
        <v>ведро пластик</v>
      </c>
      <c r="D203" s="67" t="str">
        <f>'натур показатели инновации+добр'!D187</f>
        <v>шт</v>
      </c>
      <c r="E203" s="170">
        <f>'патриотика0,31'!D347</f>
        <v>0.62</v>
      </c>
    </row>
    <row r="204" spans="1:5" x14ac:dyDescent="0.25">
      <c r="A204" s="675"/>
      <c r="B204" s="673"/>
      <c r="C204" s="112" t="str">
        <f>'натур показатели инновации+добр'!C188</f>
        <v>туал бумага</v>
      </c>
      <c r="D204" s="67" t="str">
        <f>'натур показатели инновации+добр'!D188</f>
        <v>шт</v>
      </c>
      <c r="E204" s="170">
        <f>'патриотика0,31'!D348</f>
        <v>15.5</v>
      </c>
    </row>
    <row r="205" spans="1:5" x14ac:dyDescent="0.25">
      <c r="A205" s="675"/>
      <c r="B205" s="673"/>
      <c r="C205" s="112" t="str">
        <f>'натур показатели инновации+добр'!C189</f>
        <v>кнопки силовые</v>
      </c>
      <c r="D205" s="67" t="str">
        <f>'натур показатели инновации+добр'!D189</f>
        <v>шт</v>
      </c>
      <c r="E205" s="170">
        <f>'патриотика0,31'!D349</f>
        <v>24.8</v>
      </c>
    </row>
    <row r="206" spans="1:5" x14ac:dyDescent="0.25">
      <c r="A206" s="675"/>
      <c r="B206" s="673"/>
      <c r="C206" s="112" t="str">
        <f>'натур показатели инновации+добр'!C190</f>
        <v>канц нож</v>
      </c>
      <c r="D206" s="67" t="str">
        <f>'натур показатели инновации+добр'!D190</f>
        <v>шт</v>
      </c>
      <c r="E206" s="170">
        <f>'патриотика0,31'!D350</f>
        <v>3.1</v>
      </c>
    </row>
    <row r="207" spans="1:5" x14ac:dyDescent="0.25">
      <c r="A207" s="675"/>
      <c r="B207" s="673"/>
      <c r="C207" s="112" t="str">
        <f>'натур показатели инновации+добр'!C191</f>
        <v>нож для хобби</v>
      </c>
      <c r="D207" s="67" t="str">
        <f>'натур показатели инновации+добр'!D191</f>
        <v>шт</v>
      </c>
      <c r="E207" s="170">
        <f>'патриотика0,31'!D351</f>
        <v>1.55</v>
      </c>
    </row>
    <row r="208" spans="1:5" ht="22.5" customHeight="1" x14ac:dyDescent="0.25">
      <c r="A208" s="675"/>
      <c r="B208" s="673"/>
      <c r="C208" s="112" t="str">
        <f>'натур показатели инновации+добр'!C192</f>
        <v>магниты для доски (уп 9 шт)</v>
      </c>
      <c r="D208" s="67" t="str">
        <f>'натур показатели инновации+добр'!D192</f>
        <v>шт</v>
      </c>
      <c r="E208" s="170">
        <f>'патриотика0,31'!D352</f>
        <v>1.55</v>
      </c>
    </row>
    <row r="209" spans="1:5" x14ac:dyDescent="0.25">
      <c r="A209" s="675"/>
      <c r="B209" s="673"/>
      <c r="C209" s="112" t="str">
        <f>'натур показатели инновации+добр'!C193</f>
        <v>ежедневник</v>
      </c>
      <c r="D209" s="67" t="str">
        <f>'натур показатели инновации+добр'!D193</f>
        <v>шт</v>
      </c>
      <c r="E209" s="170">
        <f>'патриотика0,31'!D353</f>
        <v>1.55</v>
      </c>
    </row>
    <row r="210" spans="1:5" x14ac:dyDescent="0.25">
      <c r="A210" s="675"/>
      <c r="B210" s="673"/>
      <c r="C210" s="112" t="str">
        <f>'натур показатели инновации+добр'!C194</f>
        <v>ср-во для стекол</v>
      </c>
      <c r="D210" s="67" t="str">
        <f>'натур показатели инновации+добр'!D194</f>
        <v>шт</v>
      </c>
      <c r="E210" s="170">
        <f>'патриотика0,31'!D354</f>
        <v>0.62</v>
      </c>
    </row>
    <row r="211" spans="1:5" x14ac:dyDescent="0.25">
      <c r="A211" s="675"/>
      <c r="B211" s="673"/>
      <c r="C211" s="112" t="str">
        <f>'натур показатели инновации+добр'!C195</f>
        <v>пемолюкс</v>
      </c>
      <c r="D211" s="67" t="str">
        <f>'натур показатели инновации+добр'!D195</f>
        <v>шт</v>
      </c>
      <c r="E211" s="170">
        <f>'патриотика0,31'!D355</f>
        <v>3.1</v>
      </c>
    </row>
    <row r="212" spans="1:5" x14ac:dyDescent="0.25">
      <c r="A212" s="675"/>
      <c r="B212" s="673"/>
      <c r="C212" s="112" t="str">
        <f>'натур показатели инновации+добр'!C196</f>
        <v>доместос</v>
      </c>
      <c r="D212" s="67" t="str">
        <f>'натур показатели инновации+добр'!D196</f>
        <v>шт</v>
      </c>
      <c r="E212" s="170">
        <f>'патриотика0,31'!D356</f>
        <v>1.24</v>
      </c>
    </row>
    <row r="213" spans="1:5" x14ac:dyDescent="0.25">
      <c r="A213" s="675"/>
      <c r="B213" s="673"/>
      <c r="C213" s="112" t="str">
        <f>'натур показатели инновации+добр'!C197</f>
        <v>маркер</v>
      </c>
      <c r="D213" s="67" t="str">
        <f>'натур показатели инновации+добр'!D197</f>
        <v>шт</v>
      </c>
      <c r="E213" s="170">
        <f>'патриотика0,31'!D357</f>
        <v>9.3000000000000007</v>
      </c>
    </row>
    <row r="214" spans="1:5" x14ac:dyDescent="0.25">
      <c r="A214" s="675"/>
      <c r="B214" s="673"/>
      <c r="C214" s="112" t="str">
        <f>'натур показатели инновации+добр'!C198</f>
        <v>тал блок освеж</v>
      </c>
      <c r="D214" s="67" t="str">
        <f>'натур показатели инновации+добр'!D198</f>
        <v>шт</v>
      </c>
      <c r="E214" s="170">
        <f>'патриотика0,31'!D358</f>
        <v>3.1</v>
      </c>
    </row>
    <row r="215" spans="1:5" x14ac:dyDescent="0.25">
      <c r="A215" s="675"/>
      <c r="B215" s="673"/>
      <c r="C215" s="112" t="str">
        <f>'натур показатели инновации+добр'!C199</f>
        <v>футболка-поло белая с логотипом, мужская</v>
      </c>
      <c r="D215" s="67" t="str">
        <f>'натур показатели инновации+добр'!D199</f>
        <v>шт</v>
      </c>
      <c r="E215" s="170">
        <f>'патриотика0,31'!D359</f>
        <v>1.24</v>
      </c>
    </row>
    <row r="216" spans="1:5" x14ac:dyDescent="0.25">
      <c r="A216" s="675"/>
      <c r="B216" s="673"/>
      <c r="C216" s="112" t="str">
        <f>'натур показатели инновации+добр'!C200</f>
        <v>футболка-поло белая с логотипом, женская</v>
      </c>
      <c r="D216" s="67" t="str">
        <f>'натур показатели инновации+добр'!D200</f>
        <v>шт</v>
      </c>
      <c r="E216" s="170">
        <f>'патриотика0,31'!D360</f>
        <v>2.79</v>
      </c>
    </row>
    <row r="217" spans="1:5" x14ac:dyDescent="0.25">
      <c r="A217" s="675"/>
      <c r="B217" s="673"/>
      <c r="C217" s="112" t="str">
        <f>'натур показатели инновации+добр'!C201</f>
        <v>радиатор медный</v>
      </c>
      <c r="D217" s="67" t="str">
        <f>'натур показатели инновации+добр'!D201</f>
        <v>шт</v>
      </c>
      <c r="E217" s="170">
        <f>'патриотика0,31'!D361</f>
        <v>0.31</v>
      </c>
    </row>
    <row r="218" spans="1:5" x14ac:dyDescent="0.25">
      <c r="A218" s="675"/>
      <c r="B218" s="673"/>
      <c r="C218" s="112" t="str">
        <f>'натур показатели инновации+добр'!C202</f>
        <v>гидротолкатель клапана</v>
      </c>
      <c r="D218" s="67" t="str">
        <f>'натур показатели инновации+добр'!D202</f>
        <v>шт</v>
      </c>
      <c r="E218" s="170">
        <f>'патриотика0,31'!D362</f>
        <v>0.62</v>
      </c>
    </row>
    <row r="219" spans="1:5" x14ac:dyDescent="0.25">
      <c r="A219" s="675"/>
      <c r="B219" s="673"/>
      <c r="C219" s="112" t="str">
        <f>'натур показатели инновации+добр'!C203</f>
        <v>маслосъемные колпачки (16 шт)</v>
      </c>
      <c r="D219" s="67" t="str">
        <f>'натур показатели инновации+добр'!D203</f>
        <v>шт</v>
      </c>
      <c r="E219" s="170">
        <f>'патриотика0,31'!D363</f>
        <v>0.31</v>
      </c>
    </row>
    <row r="220" spans="1:5" x14ac:dyDescent="0.25">
      <c r="A220" s="675"/>
      <c r="B220" s="673"/>
      <c r="C220" s="112" t="str">
        <f>'натур показатели инновации+добр'!C204</f>
        <v>к-т ГРМ (полный)</v>
      </c>
      <c r="D220" s="67" t="str">
        <f>'натур показатели инновации+добр'!D204</f>
        <v>шт</v>
      </c>
      <c r="E220" s="170">
        <f>'патриотика0,31'!D364</f>
        <v>0.31</v>
      </c>
    </row>
    <row r="221" spans="1:5" x14ac:dyDescent="0.25">
      <c r="A221" s="675"/>
      <c r="B221" s="673"/>
      <c r="C221" s="112" t="str">
        <f>'натур показатели инновации+добр'!C205</f>
        <v>фланец упорный распредвала</v>
      </c>
      <c r="D221" s="67" t="str">
        <f>'натур показатели инновации+добр'!D205</f>
        <v>шт</v>
      </c>
      <c r="E221" s="170">
        <f>'патриотика0,31'!D365</f>
        <v>0.62</v>
      </c>
    </row>
    <row r="222" spans="1:5" x14ac:dyDescent="0.25">
      <c r="A222" s="675"/>
      <c r="B222" s="673"/>
      <c r="C222" s="112" t="str">
        <f>'натур показатели инновации+добр'!C206</f>
        <v>гидронатяжитель цепи</v>
      </c>
      <c r="D222" s="67" t="str">
        <f>'натур показатели инновации+добр'!D206</f>
        <v>шт</v>
      </c>
      <c r="E222" s="170">
        <f>'патриотика0,31'!D366</f>
        <v>0.62</v>
      </c>
    </row>
    <row r="223" spans="1:5" x14ac:dyDescent="0.25">
      <c r="A223" s="675"/>
      <c r="B223" s="673"/>
      <c r="C223" s="112" t="str">
        <f>'натур показатели инновации+добр'!C207</f>
        <v>прокладка головки блока</v>
      </c>
      <c r="D223" s="67" t="str">
        <f>'натур показатели инновации+добр'!D207</f>
        <v>шт</v>
      </c>
      <c r="E223" s="170">
        <f>'патриотика0,31'!D367</f>
        <v>0.31</v>
      </c>
    </row>
    <row r="224" spans="1:5" x14ac:dyDescent="0.25">
      <c r="A224" s="675"/>
      <c r="B224" s="673"/>
      <c r="C224" s="112" t="str">
        <f>'натур показатели инновации+добр'!C208</f>
        <v>к-т прокладок на дв.4091</v>
      </c>
      <c r="D224" s="67" t="str">
        <f>'натур показатели инновации+добр'!D208</f>
        <v>шт</v>
      </c>
      <c r="E224" s="170">
        <f>'патриотика0,31'!D368</f>
        <v>0.31</v>
      </c>
    </row>
    <row r="225" spans="1:5" x14ac:dyDescent="0.25">
      <c r="A225" s="675"/>
      <c r="B225" s="673"/>
      <c r="C225" s="112" t="str">
        <f>'натур показатели инновации+добр'!C209</f>
        <v>dextron iv</v>
      </c>
      <c r="D225" s="67" t="str">
        <f>'натур показатели инновации+добр'!D209</f>
        <v>шт</v>
      </c>
      <c r="E225" s="170">
        <f>'патриотика0,31'!D369</f>
        <v>0.31</v>
      </c>
    </row>
    <row r="226" spans="1:5" x14ac:dyDescent="0.25">
      <c r="A226" s="675"/>
      <c r="B226" s="673"/>
      <c r="C226" s="112" t="str">
        <f>'натур показатели инновации+добр'!C210</f>
        <v>смазка (шрус)</v>
      </c>
      <c r="D226" s="67" t="str">
        <f>'натур показатели инновации+добр'!D210</f>
        <v>шт</v>
      </c>
      <c r="E226" s="170">
        <f>'патриотика0,31'!D370</f>
        <v>1.55</v>
      </c>
    </row>
    <row r="227" spans="1:5" x14ac:dyDescent="0.25">
      <c r="A227" s="675"/>
      <c r="B227" s="673"/>
      <c r="C227" s="112" t="str">
        <f>'натур показатели инновации+добр'!C211</f>
        <v>смазка литол-24</v>
      </c>
      <c r="D227" s="67" t="str">
        <f>'натур показатели инновации+добр'!D211</f>
        <v>шт</v>
      </c>
      <c r="E227" s="170">
        <f>'патриотика0,31'!D371</f>
        <v>1.24</v>
      </c>
    </row>
    <row r="228" spans="1:5" x14ac:dyDescent="0.25">
      <c r="A228" s="675"/>
      <c r="B228" s="673"/>
      <c r="C228" s="112" t="str">
        <f>'натур показатели инновации+добр'!C212</f>
        <v>тормозная жидкость (0,910 кг)</v>
      </c>
      <c r="D228" s="67" t="str">
        <f>'натур показатели инновации+добр'!D212</f>
        <v>шт</v>
      </c>
      <c r="E228" s="170">
        <f>'патриотика0,31'!D372</f>
        <v>0.62</v>
      </c>
    </row>
    <row r="229" spans="1:5" ht="22.5" x14ac:dyDescent="0.25">
      <c r="A229" s="675"/>
      <c r="B229" s="673"/>
      <c r="C229" s="112" t="str">
        <f>'натур показатели инновации+добр'!C213</f>
        <v>детали для пазла "Многоуровневая карта Северо-Енисейского района"</v>
      </c>
      <c r="D229" s="67" t="str">
        <f>'натур показатели инновации+добр'!D213</f>
        <v>шт</v>
      </c>
      <c r="E229" s="170">
        <f>'патриотика0,31'!D373</f>
        <v>0.31</v>
      </c>
    </row>
    <row r="230" spans="1:5" x14ac:dyDescent="0.25">
      <c r="A230" s="675"/>
      <c r="B230" s="673"/>
      <c r="C230" s="112" t="str">
        <f>'натур показатели инновации+добр'!C214</f>
        <v>антифриз УАЗ</v>
      </c>
      <c r="D230" s="67" t="str">
        <f>'натур показатели инновации+добр'!D214</f>
        <v>шт</v>
      </c>
      <c r="E230" s="170">
        <f>'патриотика0,31'!D374</f>
        <v>0.62</v>
      </c>
    </row>
    <row r="231" spans="1:5" x14ac:dyDescent="0.25">
      <c r="A231" s="675"/>
      <c r="B231" s="673"/>
      <c r="C231" s="112" t="str">
        <f>'натур показатели инновации+добр'!C215</f>
        <v>ГСМ УАЗ (Масло двигатель)</v>
      </c>
      <c r="D231" s="67" t="str">
        <f>'натур показатели инновации+добр'!D215</f>
        <v>шт</v>
      </c>
      <c r="E231" s="170">
        <f>'патриотика0,31'!D375</f>
        <v>2.48</v>
      </c>
    </row>
    <row r="232" spans="1:5" x14ac:dyDescent="0.25">
      <c r="A232" s="675"/>
      <c r="B232" s="673"/>
      <c r="C232" s="112" t="str">
        <f>'натур показатели инновации+добр'!C216</f>
        <v>ГСМ Бензин</v>
      </c>
      <c r="D232" s="67" t="str">
        <f>'натур показатели инновации+добр'!D216</f>
        <v>шт</v>
      </c>
      <c r="E232" s="170">
        <f>'патриотика0,31'!D376</f>
        <v>930</v>
      </c>
    </row>
    <row r="233" spans="1:5" hidden="1" x14ac:dyDescent="0.25">
      <c r="A233" s="675"/>
      <c r="B233" s="673"/>
      <c r="C233" s="112">
        <f>'натур показатели инновации+добр'!C217</f>
        <v>0</v>
      </c>
      <c r="D233" s="67">
        <f>'натур показатели инновации+добр'!D217</f>
        <v>0</v>
      </c>
      <c r="E233" s="170">
        <f>'патриотика0,31'!D377</f>
        <v>0</v>
      </c>
    </row>
    <row r="234" spans="1:5" hidden="1" x14ac:dyDescent="0.25">
      <c r="A234" s="675"/>
      <c r="B234" s="673"/>
      <c r="C234" s="112">
        <f>'натур показатели инновации+добр'!C218</f>
        <v>0</v>
      </c>
      <c r="D234" s="67">
        <f>'натур показатели инновации+добр'!D218</f>
        <v>0</v>
      </c>
      <c r="E234" s="170">
        <f>'патриотика0,31'!D378</f>
        <v>0</v>
      </c>
    </row>
    <row r="235" spans="1:5" ht="33.75" hidden="1" customHeight="1" x14ac:dyDescent="0.25">
      <c r="A235" s="675"/>
      <c r="B235" s="673"/>
      <c r="C235" s="112">
        <f>'натур показатели инновации+добр'!C219</f>
        <v>0</v>
      </c>
      <c r="D235" s="67">
        <f>'натур показатели инновации+добр'!D219</f>
        <v>0</v>
      </c>
      <c r="E235" s="170">
        <f>'патриотика0,31'!D379</f>
        <v>0</v>
      </c>
    </row>
    <row r="236" spans="1:5" hidden="1" x14ac:dyDescent="0.25">
      <c r="A236" s="675"/>
      <c r="B236" s="673"/>
      <c r="C236" s="112">
        <f>'натур показатели инновации+добр'!C220</f>
        <v>0</v>
      </c>
      <c r="D236" s="67">
        <f>'натур показатели инновации+добр'!D220</f>
        <v>0</v>
      </c>
      <c r="E236" s="170">
        <f>'патриотика0,31'!D380</f>
        <v>0</v>
      </c>
    </row>
    <row r="237" spans="1:5" hidden="1" x14ac:dyDescent="0.25">
      <c r="A237" s="675"/>
      <c r="B237" s="673"/>
      <c r="C237" s="112">
        <f>'натур показатели инновации+добр'!C221</f>
        <v>0</v>
      </c>
      <c r="D237" s="67">
        <f>'натур показатели инновации+добр'!D221</f>
        <v>0</v>
      </c>
      <c r="E237" s="170">
        <f>'патриотика0,31'!D381</f>
        <v>0</v>
      </c>
    </row>
    <row r="238" spans="1:5" hidden="1" x14ac:dyDescent="0.25">
      <c r="A238" s="675"/>
      <c r="B238" s="673"/>
      <c r="C238" s="112">
        <f>'натур показатели инновации+добр'!C222</f>
        <v>0</v>
      </c>
      <c r="D238" s="67">
        <f>'натур показатели инновации+добр'!D222</f>
        <v>0</v>
      </c>
      <c r="E238" s="170">
        <f>'патриотика0,31'!D382</f>
        <v>0</v>
      </c>
    </row>
    <row r="239" spans="1:5" hidden="1" x14ac:dyDescent="0.25">
      <c r="A239" s="675"/>
      <c r="B239" s="673"/>
      <c r="C239" s="112">
        <f>'натур показатели инновации+добр'!C223</f>
        <v>0</v>
      </c>
      <c r="D239" s="67">
        <f>'натур показатели инновации+добр'!D223</f>
        <v>0</v>
      </c>
      <c r="E239" s="170">
        <f>'патриотика0,31'!D383</f>
        <v>0</v>
      </c>
    </row>
    <row r="240" spans="1:5" hidden="1" x14ac:dyDescent="0.25">
      <c r="A240" s="675"/>
      <c r="B240" s="673"/>
      <c r="C240" s="112">
        <f>'натур показатели инновации+добр'!C224</f>
        <v>0</v>
      </c>
      <c r="D240" s="67">
        <f>'натур показатели инновации+добр'!D224</f>
        <v>0</v>
      </c>
      <c r="E240" s="170">
        <f>'патриотика0,31'!D384</f>
        <v>0</v>
      </c>
    </row>
    <row r="241" spans="1:5" hidden="1" x14ac:dyDescent="0.25">
      <c r="A241" s="675"/>
      <c r="B241" s="673"/>
      <c r="C241" s="112">
        <f>'натур показатели инновации+добр'!C225</f>
        <v>0</v>
      </c>
      <c r="D241" s="67">
        <f>'натур показатели инновации+добр'!D225</f>
        <v>0</v>
      </c>
      <c r="E241" s="170">
        <f>'патриотика0,31'!D385</f>
        <v>0</v>
      </c>
    </row>
    <row r="242" spans="1:5" hidden="1" x14ac:dyDescent="0.25">
      <c r="A242" s="675"/>
      <c r="B242" s="673"/>
      <c r="C242" s="112">
        <f>'натур показатели инновации+добр'!C226</f>
        <v>0</v>
      </c>
      <c r="D242" s="67">
        <f>'натур показатели инновации+добр'!D226</f>
        <v>0</v>
      </c>
      <c r="E242" s="170">
        <f>'патриотика0,31'!D386</f>
        <v>0</v>
      </c>
    </row>
    <row r="243" spans="1:5" hidden="1" x14ac:dyDescent="0.25">
      <c r="A243" s="675"/>
      <c r="B243" s="673"/>
      <c r="C243" s="112">
        <f>'натур показатели инновации+добр'!C227</f>
        <v>0</v>
      </c>
      <c r="D243" s="67">
        <f>'натур показатели инновации+добр'!D227</f>
        <v>0</v>
      </c>
      <c r="E243" s="170">
        <f>'патриотика0,31'!D387</f>
        <v>0</v>
      </c>
    </row>
    <row r="244" spans="1:5" hidden="1" x14ac:dyDescent="0.25">
      <c r="A244" s="675"/>
      <c r="B244" s="673"/>
      <c r="C244" s="112">
        <f>'натур показатели инновации+добр'!C228</f>
        <v>0</v>
      </c>
      <c r="D244" s="67">
        <f>'натур показатели инновации+добр'!D228</f>
        <v>0</v>
      </c>
      <c r="E244" s="170">
        <f>'патриотика0,31'!D388</f>
        <v>0</v>
      </c>
    </row>
    <row r="245" spans="1:5" hidden="1" x14ac:dyDescent="0.25">
      <c r="A245" s="675"/>
      <c r="B245" s="673"/>
      <c r="C245" s="112">
        <f>'натур показатели инновации+добр'!C229</f>
        <v>0</v>
      </c>
      <c r="D245" s="67">
        <f>'натур показатели инновации+добр'!D229</f>
        <v>0</v>
      </c>
      <c r="E245" s="170">
        <f>'патриотика0,31'!D389</f>
        <v>0</v>
      </c>
    </row>
    <row r="246" spans="1:5" hidden="1" x14ac:dyDescent="0.25">
      <c r="A246" s="675"/>
      <c r="B246" s="673"/>
      <c r="C246" s="112">
        <f>'натур показатели инновации+добр'!C230</f>
        <v>0</v>
      </c>
      <c r="D246" s="67">
        <f>'натур показатели инновации+добр'!D230</f>
        <v>0</v>
      </c>
      <c r="E246" s="170">
        <f>'патриотика0,31'!D390</f>
        <v>0</v>
      </c>
    </row>
    <row r="247" spans="1:5" hidden="1" x14ac:dyDescent="0.25">
      <c r="A247" s="675"/>
      <c r="B247" s="673"/>
      <c r="C247" s="112">
        <f>'натур показатели инновации+добр'!C231</f>
        <v>0</v>
      </c>
      <c r="D247" s="67">
        <f>'натур показатели инновации+добр'!D231</f>
        <v>0</v>
      </c>
      <c r="E247" s="170">
        <f>'патриотика0,31'!D391</f>
        <v>0</v>
      </c>
    </row>
    <row r="248" spans="1:5" hidden="1" x14ac:dyDescent="0.25">
      <c r="A248" s="675"/>
      <c r="B248" s="673"/>
      <c r="C248" s="112">
        <f>'натур показатели инновации+добр'!C232</f>
        <v>0</v>
      </c>
      <c r="D248" s="67">
        <f>'натур показатели инновации+добр'!D232</f>
        <v>0</v>
      </c>
      <c r="E248" s="170">
        <f>'патриотика0,31'!D392</f>
        <v>0</v>
      </c>
    </row>
    <row r="249" spans="1:5" hidden="1" x14ac:dyDescent="0.25">
      <c r="A249" s="675"/>
      <c r="B249" s="673"/>
      <c r="C249" s="112">
        <f>'натур показатели инновации+добр'!C233</f>
        <v>0</v>
      </c>
      <c r="D249" s="67">
        <f>'натур показатели инновации+добр'!D233</f>
        <v>0</v>
      </c>
      <c r="E249" s="170">
        <f>'патриотика0,31'!D393</f>
        <v>0</v>
      </c>
    </row>
    <row r="250" spans="1:5" hidden="1" x14ac:dyDescent="0.25">
      <c r="A250" s="675"/>
      <c r="B250" s="673"/>
      <c r="C250" s="112">
        <f>'натур показатели инновации+добр'!C234</f>
        <v>0</v>
      </c>
      <c r="D250" s="67">
        <f>'натур показатели инновации+добр'!D234</f>
        <v>0</v>
      </c>
      <c r="E250" s="170">
        <f>'патриотика0,31'!D394</f>
        <v>0</v>
      </c>
    </row>
    <row r="251" spans="1:5" hidden="1" x14ac:dyDescent="0.25">
      <c r="A251" s="675"/>
      <c r="B251" s="673"/>
      <c r="C251" s="112">
        <f>'натур показатели инновации+добр'!C235</f>
        <v>0</v>
      </c>
      <c r="D251" s="67">
        <f>'натур показатели инновации+добр'!D235</f>
        <v>0</v>
      </c>
      <c r="E251" s="170">
        <f>'патриотика0,31'!D395</f>
        <v>0</v>
      </c>
    </row>
    <row r="252" spans="1:5" hidden="1" x14ac:dyDescent="0.25">
      <c r="A252" s="675"/>
      <c r="B252" s="673"/>
      <c r="C252" s="112">
        <f>'натур показатели инновации+добр'!C236</f>
        <v>0</v>
      </c>
      <c r="D252" s="67">
        <f>'натур показатели инновации+добр'!D236</f>
        <v>0</v>
      </c>
      <c r="E252" s="170">
        <f>'патриотика0,31'!D396</f>
        <v>0</v>
      </c>
    </row>
    <row r="253" spans="1:5" hidden="1" x14ac:dyDescent="0.25">
      <c r="A253" s="675"/>
      <c r="B253" s="673"/>
      <c r="C253" s="112">
        <f>'натур показатели инновации+добр'!C237</f>
        <v>0</v>
      </c>
      <c r="D253" s="67">
        <f>'натур показатели инновации+добр'!D237</f>
        <v>0</v>
      </c>
      <c r="E253" s="170">
        <f>'патриотика0,31'!D397</f>
        <v>0</v>
      </c>
    </row>
    <row r="254" spans="1:5" hidden="1" x14ac:dyDescent="0.25">
      <c r="A254" s="675"/>
      <c r="B254" s="673"/>
      <c r="C254" s="112">
        <f>'натур показатели инновации+добр'!C238</f>
        <v>0</v>
      </c>
      <c r="D254" s="67">
        <f>'натур показатели инновации+добр'!D238</f>
        <v>0</v>
      </c>
      <c r="E254" s="170">
        <f>'патриотика0,31'!D398</f>
        <v>0</v>
      </c>
    </row>
    <row r="255" spans="1:5" hidden="1" x14ac:dyDescent="0.25">
      <c r="A255" s="675"/>
      <c r="B255" s="673"/>
      <c r="C255" s="112">
        <f>'натур показатели инновации+добр'!C239</f>
        <v>0</v>
      </c>
      <c r="D255" s="67">
        <f>'натур показатели инновации+добр'!D239</f>
        <v>0</v>
      </c>
      <c r="E255" s="170">
        <f>'патриотика0,31'!D399</f>
        <v>0</v>
      </c>
    </row>
    <row r="256" spans="1:5" hidden="1" x14ac:dyDescent="0.25">
      <c r="A256" s="675"/>
      <c r="B256" s="673"/>
      <c r="C256" s="112">
        <f>'натур показатели инновации+добр'!C240</f>
        <v>0</v>
      </c>
      <c r="D256" s="67">
        <f>'натур показатели инновации+добр'!D240</f>
        <v>0</v>
      </c>
      <c r="E256" s="170">
        <f>'патриотика0,31'!D400</f>
        <v>0</v>
      </c>
    </row>
    <row r="257" spans="1:5" hidden="1" x14ac:dyDescent="0.25">
      <c r="A257" s="675"/>
      <c r="B257" s="673"/>
      <c r="C257" s="112">
        <f>'натур показатели инновации+добр'!C241</f>
        <v>0</v>
      </c>
      <c r="D257" s="67">
        <f>'натур показатели инновации+добр'!D241</f>
        <v>0</v>
      </c>
      <c r="E257" s="170">
        <f>'патриотика0,31'!D401</f>
        <v>0</v>
      </c>
    </row>
    <row r="258" spans="1:5" hidden="1" x14ac:dyDescent="0.25">
      <c r="A258" s="675"/>
      <c r="B258" s="673"/>
      <c r="C258" s="112">
        <f>'натур показатели инновации+добр'!C242</f>
        <v>0</v>
      </c>
      <c r="D258" s="67">
        <f>'натур показатели инновации+добр'!D242</f>
        <v>0</v>
      </c>
      <c r="E258" s="170">
        <f>'патриотика0,31'!D402</f>
        <v>0</v>
      </c>
    </row>
    <row r="259" spans="1:5" hidden="1" x14ac:dyDescent="0.25">
      <c r="A259" s="675"/>
      <c r="B259" s="673"/>
      <c r="C259" s="112">
        <f>'натур показатели инновации+добр'!C243</f>
        <v>0</v>
      </c>
      <c r="D259" s="67">
        <f>'натур показатели инновации+добр'!D243</f>
        <v>0</v>
      </c>
      <c r="E259" s="170">
        <f>'патриотика0,31'!D403</f>
        <v>0</v>
      </c>
    </row>
    <row r="260" spans="1:5" hidden="1" x14ac:dyDescent="0.25">
      <c r="A260" s="675"/>
      <c r="B260" s="673"/>
      <c r="C260" s="112">
        <f>'натур показатели инновации+добр'!C244</f>
        <v>0</v>
      </c>
      <c r="D260" s="67">
        <f>'натур показатели инновации+добр'!D244</f>
        <v>0</v>
      </c>
      <c r="E260" s="170">
        <f>'патриотика0,31'!D404</f>
        <v>0</v>
      </c>
    </row>
    <row r="261" spans="1:5" hidden="1" x14ac:dyDescent="0.25">
      <c r="A261" s="675"/>
      <c r="B261" s="673"/>
      <c r="C261" s="112">
        <f>'натур показатели инновации+добр'!C245</f>
        <v>0</v>
      </c>
      <c r="D261" s="67">
        <f>'натур показатели инновации+добр'!D245</f>
        <v>0</v>
      </c>
      <c r="E261" s="170">
        <f>'патриотика0,31'!D405</f>
        <v>0</v>
      </c>
    </row>
    <row r="262" spans="1:5" hidden="1" x14ac:dyDescent="0.25">
      <c r="A262" s="675"/>
      <c r="B262" s="673"/>
      <c r="C262" s="112">
        <f>'натур показатели инновации+добр'!C246</f>
        <v>0</v>
      </c>
      <c r="D262" s="67">
        <f>'натур показатели инновации+добр'!D246</f>
        <v>0</v>
      </c>
      <c r="E262" s="170">
        <f>'патриотика0,31'!D406</f>
        <v>0</v>
      </c>
    </row>
    <row r="263" spans="1:5" hidden="1" x14ac:dyDescent="0.25">
      <c r="A263" s="675"/>
      <c r="B263" s="673"/>
      <c r="C263" s="112">
        <f>'натур показатели инновации+добр'!C247</f>
        <v>0</v>
      </c>
      <c r="D263" s="67">
        <f>'натур показатели инновации+добр'!D247</f>
        <v>0</v>
      </c>
      <c r="E263" s="170">
        <f>'патриотика0,31'!D407</f>
        <v>0</v>
      </c>
    </row>
    <row r="264" spans="1:5" hidden="1" x14ac:dyDescent="0.25">
      <c r="A264" s="675"/>
      <c r="B264" s="673"/>
      <c r="C264" s="112">
        <f>'натур показатели инновации+добр'!C248</f>
        <v>0</v>
      </c>
      <c r="D264" s="67">
        <f>'натур показатели инновации+добр'!D248</f>
        <v>0</v>
      </c>
      <c r="E264" s="170">
        <f>'патриотика0,31'!D408</f>
        <v>0</v>
      </c>
    </row>
    <row r="265" spans="1:5" hidden="1" x14ac:dyDescent="0.25">
      <c r="A265" s="675"/>
      <c r="B265" s="673"/>
      <c r="C265" s="112">
        <f>'натур показатели инновации+добр'!C249</f>
        <v>0</v>
      </c>
      <c r="D265" s="67">
        <f>'натур показатели инновации+добр'!D249</f>
        <v>0</v>
      </c>
      <c r="E265" s="170">
        <f>'патриотика0,31'!D409</f>
        <v>0</v>
      </c>
    </row>
    <row r="266" spans="1:5" hidden="1" x14ac:dyDescent="0.25">
      <c r="A266" s="675"/>
      <c r="B266" s="673"/>
      <c r="C266" s="112">
        <f>'натур показатели инновации+добр'!C250</f>
        <v>0</v>
      </c>
      <c r="D266" s="67">
        <f>'натур показатели инновации+добр'!D250</f>
        <v>0</v>
      </c>
      <c r="E266" s="170">
        <f>'патриотика0,31'!D410</f>
        <v>0</v>
      </c>
    </row>
    <row r="267" spans="1:5" hidden="1" x14ac:dyDescent="0.25">
      <c r="A267" s="675"/>
      <c r="B267" s="673"/>
      <c r="C267" s="112">
        <f>'натур показатели инновации+добр'!C251</f>
        <v>0</v>
      </c>
      <c r="D267" s="67">
        <f>'натур показатели инновации+добр'!D251</f>
        <v>0</v>
      </c>
      <c r="E267" s="170">
        <f>'патриотика0,31'!D411</f>
        <v>0</v>
      </c>
    </row>
    <row r="268" spans="1:5" hidden="1" x14ac:dyDescent="0.25">
      <c r="A268" s="675"/>
      <c r="B268" s="673"/>
      <c r="C268" s="112">
        <f>'натур показатели инновации+добр'!C252</f>
        <v>0</v>
      </c>
      <c r="D268" s="67">
        <f>'натур показатели инновации+добр'!D252</f>
        <v>0</v>
      </c>
      <c r="E268" s="170">
        <f>'патриотика0,31'!D412</f>
        <v>0</v>
      </c>
    </row>
    <row r="269" spans="1:5" hidden="1" x14ac:dyDescent="0.25">
      <c r="A269" s="675"/>
      <c r="B269" s="673"/>
      <c r="C269" s="112">
        <f>'натур показатели инновации+добр'!C253</f>
        <v>0</v>
      </c>
      <c r="D269" s="67">
        <f>'натур показатели инновации+добр'!D253</f>
        <v>0</v>
      </c>
      <c r="E269" s="170">
        <f>'патриотика0,31'!D413</f>
        <v>0</v>
      </c>
    </row>
    <row r="270" spans="1:5" hidden="1" x14ac:dyDescent="0.25">
      <c r="A270" s="675"/>
      <c r="B270" s="673"/>
      <c r="C270" s="112">
        <f>'натур показатели инновации+добр'!C254</f>
        <v>0</v>
      </c>
      <c r="D270" s="67">
        <f>'натур показатели инновации+добр'!D254</f>
        <v>0</v>
      </c>
      <c r="E270" s="170">
        <f>'патриотика0,31'!D414</f>
        <v>0</v>
      </c>
    </row>
    <row r="271" spans="1:5" hidden="1" x14ac:dyDescent="0.25">
      <c r="A271" s="675"/>
      <c r="B271" s="673"/>
      <c r="C271" s="112">
        <f>'натур показатели инновации+добр'!C255</f>
        <v>0</v>
      </c>
      <c r="D271" s="67">
        <f>'натур показатели инновации+добр'!D255</f>
        <v>0</v>
      </c>
      <c r="E271" s="170">
        <f>'патриотика0,31'!D415</f>
        <v>0</v>
      </c>
    </row>
    <row r="272" spans="1:5" hidden="1" x14ac:dyDescent="0.25">
      <c r="A272" s="675"/>
      <c r="B272" s="673"/>
      <c r="C272" s="112">
        <f>'натур показатели инновации+добр'!C256</f>
        <v>0</v>
      </c>
      <c r="D272" s="67">
        <f>'натур показатели инновации+добр'!D256</f>
        <v>0</v>
      </c>
      <c r="E272" s="170">
        <f>'патриотика0,31'!D416</f>
        <v>0</v>
      </c>
    </row>
    <row r="273" spans="1:5" hidden="1" x14ac:dyDescent="0.25">
      <c r="A273" s="675"/>
      <c r="B273" s="673"/>
      <c r="C273" s="112">
        <f>'натур показатели инновации+добр'!C257</f>
        <v>0</v>
      </c>
      <c r="D273" s="67">
        <f>'натур показатели инновации+добр'!D257</f>
        <v>0</v>
      </c>
      <c r="E273" s="170">
        <f>'патриотика0,31'!D417</f>
        <v>0</v>
      </c>
    </row>
    <row r="274" spans="1:5" hidden="1" x14ac:dyDescent="0.25">
      <c r="A274" s="675"/>
      <c r="B274" s="673"/>
      <c r="C274" s="112">
        <f>'натур показатели инновации+добр'!C258</f>
        <v>0</v>
      </c>
      <c r="D274" s="67">
        <f>'натур показатели инновации+добр'!D258</f>
        <v>0</v>
      </c>
      <c r="E274" s="170">
        <f>'патриотика0,31'!D418</f>
        <v>0</v>
      </c>
    </row>
    <row r="275" spans="1:5" hidden="1" x14ac:dyDescent="0.25">
      <c r="A275" s="675"/>
      <c r="B275" s="673"/>
      <c r="C275" s="112">
        <f>'натур показатели инновации+добр'!C259</f>
        <v>0</v>
      </c>
      <c r="D275" s="67">
        <f>'натур показатели инновации+добр'!D259</f>
        <v>0</v>
      </c>
      <c r="E275" s="170">
        <f>'патриотика0,31'!D419</f>
        <v>0</v>
      </c>
    </row>
    <row r="276" spans="1:5" hidden="1" x14ac:dyDescent="0.25">
      <c r="A276" s="675"/>
      <c r="B276" s="673"/>
      <c r="C276" s="112">
        <f>'натур показатели инновации+добр'!C260</f>
        <v>0</v>
      </c>
      <c r="D276" s="67">
        <f>'натур показатели инновации+добр'!D260</f>
        <v>0</v>
      </c>
      <c r="E276" s="170">
        <f>'патриотика0,31'!D420</f>
        <v>0</v>
      </c>
    </row>
    <row r="277" spans="1:5" hidden="1" x14ac:dyDescent="0.25">
      <c r="A277" s="675"/>
      <c r="B277" s="673"/>
      <c r="C277" s="112">
        <f>'натур показатели инновации+добр'!C261</f>
        <v>0</v>
      </c>
      <c r="D277" s="67">
        <f>'натур показатели инновации+добр'!D261</f>
        <v>0</v>
      </c>
      <c r="E277" s="170">
        <f>'патриотика0,31'!D421</f>
        <v>0</v>
      </c>
    </row>
    <row r="278" spans="1:5" hidden="1" x14ac:dyDescent="0.25">
      <c r="A278" s="675"/>
      <c r="B278" s="673"/>
      <c r="C278" s="112">
        <f>'натур показатели инновации+добр'!C262</f>
        <v>0</v>
      </c>
      <c r="D278" s="67">
        <f>'натур показатели инновации+добр'!D262</f>
        <v>0</v>
      </c>
      <c r="E278" s="170">
        <f>'патриотика0,31'!D422</f>
        <v>0</v>
      </c>
    </row>
    <row r="279" spans="1:5" hidden="1" x14ac:dyDescent="0.25">
      <c r="A279" s="675"/>
      <c r="B279" s="673"/>
      <c r="C279" s="112">
        <f>'натур показатели инновации+добр'!C263</f>
        <v>0</v>
      </c>
      <c r="D279" s="67">
        <f>'натур показатели инновации+добр'!D263</f>
        <v>0</v>
      </c>
      <c r="E279" s="170">
        <f>'патриотика0,31'!D423</f>
        <v>0</v>
      </c>
    </row>
    <row r="280" spans="1:5" hidden="1" x14ac:dyDescent="0.25">
      <c r="A280" s="675"/>
      <c r="B280" s="673"/>
      <c r="C280" s="112">
        <f>'натур показатели инновации+добр'!C264</f>
        <v>0</v>
      </c>
      <c r="D280" s="67">
        <f>'натур показатели инновации+добр'!D264</f>
        <v>0</v>
      </c>
      <c r="E280" s="170">
        <f>'патриотика0,31'!D424</f>
        <v>0</v>
      </c>
    </row>
    <row r="281" spans="1:5" hidden="1" x14ac:dyDescent="0.25">
      <c r="A281" s="675"/>
      <c r="B281" s="673"/>
      <c r="C281" s="112">
        <f>'натур показатели инновации+добр'!C265</f>
        <v>0</v>
      </c>
      <c r="D281" s="67">
        <f>'натур показатели инновации+добр'!D265</f>
        <v>0</v>
      </c>
      <c r="E281" s="170">
        <f>'патриотика0,31'!D425</f>
        <v>0</v>
      </c>
    </row>
    <row r="282" spans="1:5" hidden="1" x14ac:dyDescent="0.25">
      <c r="A282" s="675"/>
      <c r="B282" s="673"/>
      <c r="C282" s="112">
        <f>'натур показатели инновации+добр'!C266</f>
        <v>0</v>
      </c>
      <c r="D282" s="67">
        <f>'натур показатели инновации+добр'!D266</f>
        <v>0</v>
      </c>
      <c r="E282" s="170">
        <f>'патриотика0,31'!D426</f>
        <v>0</v>
      </c>
    </row>
    <row r="283" spans="1:5" hidden="1" x14ac:dyDescent="0.25">
      <c r="A283" s="675"/>
      <c r="B283" s="673"/>
      <c r="C283" s="112">
        <f>'натур показатели инновации+добр'!C267</f>
        <v>0</v>
      </c>
      <c r="D283" s="67">
        <f>'натур показатели инновации+добр'!D267</f>
        <v>0</v>
      </c>
      <c r="E283" s="170">
        <f>'патриотика0,31'!D427</f>
        <v>0</v>
      </c>
    </row>
    <row r="284" spans="1:5" hidden="1" x14ac:dyDescent="0.25">
      <c r="A284" s="675"/>
      <c r="B284" s="673"/>
      <c r="C284" s="112">
        <f>'натур показатели инновации+добр'!C268</f>
        <v>0</v>
      </c>
      <c r="D284" s="67">
        <f>'натур показатели инновации+добр'!D268</f>
        <v>0</v>
      </c>
      <c r="E284" s="170">
        <f>'патриотика0,31'!D428</f>
        <v>0</v>
      </c>
    </row>
    <row r="285" spans="1:5" hidden="1" x14ac:dyDescent="0.25">
      <c r="A285" s="675"/>
      <c r="B285" s="673"/>
      <c r="C285" s="112">
        <f>'натур показатели инновации+добр'!C269</f>
        <v>0</v>
      </c>
      <c r="D285" s="67">
        <f>'натур показатели инновации+добр'!D269</f>
        <v>0</v>
      </c>
      <c r="E285" s="170">
        <f>'патриотика0,31'!D429</f>
        <v>0</v>
      </c>
    </row>
    <row r="286" spans="1:5" hidden="1" x14ac:dyDescent="0.25">
      <c r="A286" s="675"/>
      <c r="B286" s="673"/>
      <c r="C286" s="112">
        <f>'натур показатели инновации+добр'!C270</f>
        <v>0</v>
      </c>
      <c r="D286" s="67">
        <f>'натур показатели инновации+добр'!D270</f>
        <v>0</v>
      </c>
      <c r="E286" s="170">
        <f>'патриотика0,31'!D430</f>
        <v>0</v>
      </c>
    </row>
    <row r="287" spans="1:5" hidden="1" x14ac:dyDescent="0.25">
      <c r="A287" s="675"/>
      <c r="B287" s="673"/>
      <c r="C287" s="112">
        <f>'натур показатели инновации+добр'!C271</f>
        <v>0</v>
      </c>
      <c r="D287" s="67">
        <f>'натур показатели инновации+добр'!D271</f>
        <v>0</v>
      </c>
      <c r="E287" s="170">
        <f>'патриотика0,31'!D431</f>
        <v>0</v>
      </c>
    </row>
    <row r="288" spans="1:5" hidden="1" x14ac:dyDescent="0.25">
      <c r="A288" s="675"/>
      <c r="B288" s="673"/>
      <c r="C288" s="112">
        <f>'натур показатели инновации+добр'!C272</f>
        <v>0</v>
      </c>
      <c r="D288" s="67">
        <f>'натур показатели инновации+добр'!D272</f>
        <v>0</v>
      </c>
      <c r="E288" s="170">
        <f>'патриотика0,31'!D432</f>
        <v>0</v>
      </c>
    </row>
    <row r="289" spans="1:5" hidden="1" x14ac:dyDescent="0.25">
      <c r="A289" s="675"/>
      <c r="B289" s="673"/>
      <c r="C289" s="112">
        <f>'натур показатели инновации+добр'!C273</f>
        <v>0</v>
      </c>
      <c r="D289" s="67">
        <f>'натур показатели инновации+добр'!D273</f>
        <v>0</v>
      </c>
      <c r="E289" s="170">
        <f>'патриотика0,31'!D433</f>
        <v>0</v>
      </c>
    </row>
    <row r="290" spans="1:5" hidden="1" x14ac:dyDescent="0.25">
      <c r="A290" s="675"/>
      <c r="B290" s="673"/>
      <c r="C290" s="112">
        <f>'натур показатели инновации+добр'!C274</f>
        <v>0</v>
      </c>
      <c r="D290" s="67">
        <f>'натур показатели инновации+добр'!D274</f>
        <v>0</v>
      </c>
      <c r="E290" s="170">
        <f>'патриотика0,31'!D434</f>
        <v>0</v>
      </c>
    </row>
    <row r="291" spans="1:5" hidden="1" x14ac:dyDescent="0.25">
      <c r="A291" s="675"/>
      <c r="B291" s="673"/>
      <c r="C291" s="112">
        <f>'натур показатели инновации+добр'!C275</f>
        <v>0</v>
      </c>
      <c r="D291" s="67">
        <f>'натур показатели инновации+добр'!D275</f>
        <v>0</v>
      </c>
      <c r="E291" s="170">
        <f>'патриотика0,31'!D435</f>
        <v>0</v>
      </c>
    </row>
    <row r="292" spans="1:5" hidden="1" x14ac:dyDescent="0.25">
      <c r="A292" s="675"/>
      <c r="B292" s="673"/>
      <c r="C292" s="112">
        <f>'натур показатели инновации+добр'!C276</f>
        <v>0</v>
      </c>
      <c r="D292" s="67">
        <f>'натур показатели инновации+добр'!D276</f>
        <v>0</v>
      </c>
      <c r="E292" s="170">
        <f>'патриотика0,31'!D436</f>
        <v>0</v>
      </c>
    </row>
    <row r="293" spans="1:5" hidden="1" x14ac:dyDescent="0.25">
      <c r="A293" s="675"/>
      <c r="B293" s="673"/>
      <c r="C293" s="112">
        <f>'натур показатели инновации+добр'!C277</f>
        <v>0</v>
      </c>
      <c r="D293" s="67">
        <f>'натур показатели инновации+добр'!D277</f>
        <v>0</v>
      </c>
      <c r="E293" s="170">
        <f>'патриотика0,31'!D437</f>
        <v>0</v>
      </c>
    </row>
    <row r="294" spans="1:5" hidden="1" x14ac:dyDescent="0.25">
      <c r="A294" s="675"/>
      <c r="B294" s="673"/>
      <c r="C294" s="112">
        <f>'натур показатели инновации+добр'!C278</f>
        <v>0</v>
      </c>
      <c r="D294" s="67">
        <f>'натур показатели инновации+добр'!D278</f>
        <v>0</v>
      </c>
      <c r="E294" s="170">
        <f>'патриотика0,31'!D438</f>
        <v>0</v>
      </c>
    </row>
    <row r="295" spans="1:5" hidden="1" x14ac:dyDescent="0.25">
      <c r="A295" s="675"/>
      <c r="B295" s="673"/>
      <c r="C295" s="112">
        <f>'натур показатели инновации+добр'!C279</f>
        <v>0</v>
      </c>
      <c r="D295" s="67">
        <f>'натур показатели инновации+добр'!D279</f>
        <v>0</v>
      </c>
      <c r="E295" s="170">
        <f>'патриотика0,31'!D439</f>
        <v>0</v>
      </c>
    </row>
    <row r="296" spans="1:5" hidden="1" x14ac:dyDescent="0.25">
      <c r="A296" s="675"/>
      <c r="B296" s="673"/>
      <c r="C296" s="112">
        <f>'натур показатели инновации+добр'!C280</f>
        <v>0</v>
      </c>
      <c r="D296" s="67">
        <f>'натур показатели инновации+добр'!D280</f>
        <v>0</v>
      </c>
      <c r="E296" s="170">
        <f>'патриотика0,31'!D440</f>
        <v>0</v>
      </c>
    </row>
    <row r="297" spans="1:5" hidden="1" x14ac:dyDescent="0.25">
      <c r="A297" s="675"/>
      <c r="B297" s="673"/>
      <c r="C297" s="112">
        <f>'натур показатели инновации+добр'!C281</f>
        <v>0</v>
      </c>
      <c r="D297" s="67">
        <f>'натур показатели инновации+добр'!D281</f>
        <v>0</v>
      </c>
      <c r="E297" s="170">
        <f>'патриотика0,31'!D441</f>
        <v>0</v>
      </c>
    </row>
    <row r="298" spans="1:5" hidden="1" x14ac:dyDescent="0.25">
      <c r="A298" s="675"/>
      <c r="B298" s="673"/>
      <c r="C298" s="112">
        <f>'натур показатели инновации+добр'!C282</f>
        <v>0</v>
      </c>
      <c r="D298" s="67">
        <f>'натур показатели инновации+добр'!D282</f>
        <v>0</v>
      </c>
      <c r="E298" s="170">
        <f>'патриотика0,31'!D442</f>
        <v>0</v>
      </c>
    </row>
    <row r="299" spans="1:5" hidden="1" x14ac:dyDescent="0.25">
      <c r="A299" s="675"/>
      <c r="B299" s="673"/>
      <c r="C299" s="112">
        <f>'натур показатели инновации+добр'!C283</f>
        <v>0</v>
      </c>
      <c r="D299" s="67">
        <f>'натур показатели инновации+добр'!D283</f>
        <v>0</v>
      </c>
      <c r="E299" s="170">
        <f>'патриотика0,31'!D443</f>
        <v>0</v>
      </c>
    </row>
    <row r="300" spans="1:5" hidden="1" x14ac:dyDescent="0.25">
      <c r="A300" s="675"/>
      <c r="B300" s="673"/>
      <c r="C300" s="112">
        <f>'натур показатели инновации+добр'!C284</f>
        <v>0</v>
      </c>
      <c r="D300" s="67">
        <f>'натур показатели инновации+добр'!D284</f>
        <v>0</v>
      </c>
      <c r="E300" s="170">
        <f>'патриотика0,31'!D444</f>
        <v>0</v>
      </c>
    </row>
    <row r="301" spans="1:5" hidden="1" x14ac:dyDescent="0.25">
      <c r="A301" s="675"/>
      <c r="B301" s="673"/>
      <c r="C301" s="112">
        <f>'натур показатели инновации+добр'!C285</f>
        <v>0</v>
      </c>
      <c r="D301" s="67">
        <f>'натур показатели инновации+добр'!D285</f>
        <v>0</v>
      </c>
      <c r="E301" s="170">
        <f>'патриотика0,31'!D445</f>
        <v>0</v>
      </c>
    </row>
    <row r="302" spans="1:5" hidden="1" x14ac:dyDescent="0.25">
      <c r="A302" s="675"/>
      <c r="B302" s="673"/>
      <c r="C302" s="112">
        <f>'натур показатели инновации+добр'!C286</f>
        <v>0</v>
      </c>
      <c r="D302" s="67">
        <f>'натур показатели инновации+добр'!D286</f>
        <v>0</v>
      </c>
      <c r="E302" s="170">
        <f>'патриотика0,31'!D446</f>
        <v>0</v>
      </c>
    </row>
    <row r="303" spans="1:5" hidden="1" x14ac:dyDescent="0.25">
      <c r="A303" s="675"/>
      <c r="B303" s="673"/>
      <c r="C303" s="112">
        <f>'натур показатели инновации+добр'!C287</f>
        <v>0</v>
      </c>
      <c r="D303" s="67">
        <f>'натур показатели инновации+добр'!D287</f>
        <v>0</v>
      </c>
      <c r="E303" s="170">
        <f>'патриотика0,31'!D447</f>
        <v>0</v>
      </c>
    </row>
    <row r="304" spans="1:5" hidden="1" x14ac:dyDescent="0.25">
      <c r="A304" s="675"/>
      <c r="B304" s="673"/>
      <c r="C304" s="112">
        <f>'натур показатели инновации+добр'!C288</f>
        <v>0</v>
      </c>
      <c r="D304" s="67">
        <f>'натур показатели инновации+добр'!D288</f>
        <v>0</v>
      </c>
      <c r="E304" s="170">
        <f>'патриотика0,31'!D448</f>
        <v>0</v>
      </c>
    </row>
    <row r="305" spans="1:5" hidden="1" x14ac:dyDescent="0.25">
      <c r="A305" s="675"/>
      <c r="B305" s="673"/>
      <c r="C305" s="112">
        <f>'натур показатели инновации+добр'!C289</f>
        <v>0</v>
      </c>
      <c r="D305" s="67">
        <f>'натур показатели инновации+добр'!D289</f>
        <v>0</v>
      </c>
      <c r="E305" s="170">
        <f>'патриотика0,31'!D449</f>
        <v>0</v>
      </c>
    </row>
    <row r="306" spans="1:5" hidden="1" x14ac:dyDescent="0.25">
      <c r="A306" s="675"/>
      <c r="B306" s="673"/>
      <c r="C306" s="112">
        <f>'натур показатели инновации+добр'!C290</f>
        <v>0</v>
      </c>
      <c r="D306" s="67">
        <f>'натур показатели инновации+добр'!D290</f>
        <v>0</v>
      </c>
      <c r="E306" s="170">
        <f>'патриотика0,31'!D450</f>
        <v>0</v>
      </c>
    </row>
    <row r="307" spans="1:5" hidden="1" x14ac:dyDescent="0.25">
      <c r="A307" s="675"/>
      <c r="B307" s="673"/>
      <c r="C307" s="112">
        <f>'натур показатели инновации+добр'!C291</f>
        <v>0</v>
      </c>
      <c r="D307" s="67">
        <f>'натур показатели инновации+добр'!D291</f>
        <v>0</v>
      </c>
      <c r="E307" s="170">
        <f>'патриотика0,31'!D451</f>
        <v>0</v>
      </c>
    </row>
    <row r="308" spans="1:5" hidden="1" x14ac:dyDescent="0.25">
      <c r="A308" s="675"/>
      <c r="B308" s="673"/>
      <c r="C308" s="112">
        <f>'натур показатели инновации+добр'!C292</f>
        <v>0</v>
      </c>
      <c r="D308" s="67">
        <f>'натур показатели инновации+добр'!D292</f>
        <v>0</v>
      </c>
      <c r="E308" s="170">
        <f>'патриотика0,31'!D452</f>
        <v>0</v>
      </c>
    </row>
    <row r="309" spans="1:5" hidden="1" x14ac:dyDescent="0.25">
      <c r="A309" s="675"/>
      <c r="B309" s="673"/>
      <c r="C309" s="112">
        <f>'натур показатели инновации+добр'!C293</f>
        <v>0</v>
      </c>
      <c r="D309" s="67">
        <f>'натур показатели инновации+добр'!D293</f>
        <v>0</v>
      </c>
      <c r="E309" s="170">
        <f>'патриотика0,31'!D453</f>
        <v>0</v>
      </c>
    </row>
    <row r="310" spans="1:5" hidden="1" x14ac:dyDescent="0.25">
      <c r="A310" s="675"/>
      <c r="B310" s="673"/>
      <c r="C310" s="112">
        <f>'натур показатели инновации+добр'!C294</f>
        <v>0</v>
      </c>
      <c r="D310" s="67">
        <f>'натур показатели инновации+добр'!D294</f>
        <v>0</v>
      </c>
      <c r="E310" s="170">
        <f>'патриотика0,31'!D454</f>
        <v>0</v>
      </c>
    </row>
    <row r="311" spans="1:5" hidden="1" x14ac:dyDescent="0.25">
      <c r="A311" s="675"/>
      <c r="B311" s="673"/>
      <c r="C311" s="112">
        <f>'натур показатели инновации+добр'!C295</f>
        <v>0</v>
      </c>
      <c r="D311" s="67">
        <f>'натур показатели инновации+добр'!D295</f>
        <v>0</v>
      </c>
      <c r="E311" s="170">
        <f>'патриотика0,31'!D455</f>
        <v>0</v>
      </c>
    </row>
    <row r="312" spans="1:5" hidden="1" x14ac:dyDescent="0.25">
      <c r="A312" s="675"/>
      <c r="B312" s="673"/>
      <c r="C312" s="112">
        <f>'натур показатели инновации+добр'!C296</f>
        <v>0</v>
      </c>
      <c r="D312" s="67">
        <f>'натур показатели инновации+добр'!D296</f>
        <v>0</v>
      </c>
      <c r="E312" s="170">
        <f>'патриотика0,31'!D456</f>
        <v>0</v>
      </c>
    </row>
    <row r="313" spans="1:5" hidden="1" x14ac:dyDescent="0.25">
      <c r="A313" s="675"/>
      <c r="B313" s="673"/>
      <c r="C313" s="112">
        <f>'натур показатели инновации+добр'!C297</f>
        <v>0</v>
      </c>
      <c r="D313" s="67">
        <f>'натур показатели инновации+добр'!D297</f>
        <v>0</v>
      </c>
      <c r="E313" s="170">
        <f>'патриотика0,31'!D457</f>
        <v>0</v>
      </c>
    </row>
    <row r="314" spans="1:5" hidden="1" x14ac:dyDescent="0.25">
      <c r="A314" s="675"/>
      <c r="B314" s="673"/>
      <c r="C314" s="112">
        <f>'натур показатели инновации+добр'!C298</f>
        <v>0</v>
      </c>
      <c r="D314" s="67">
        <f>'натур показатели инновации+добр'!D298</f>
        <v>0</v>
      </c>
      <c r="E314" s="170">
        <f>'патриотика0,31'!D458</f>
        <v>0</v>
      </c>
    </row>
    <row r="315" spans="1:5" hidden="1" x14ac:dyDescent="0.25">
      <c r="A315" s="675"/>
      <c r="B315" s="673"/>
      <c r="C315" s="112">
        <f>'натур показатели инновации+добр'!C299</f>
        <v>0</v>
      </c>
      <c r="D315" s="67" t="s">
        <v>88</v>
      </c>
      <c r="E315" s="170">
        <f>'патриотика0,31'!D459</f>
        <v>0</v>
      </c>
    </row>
    <row r="316" spans="1:5" hidden="1" x14ac:dyDescent="0.25">
      <c r="A316" s="675"/>
      <c r="B316" s="673"/>
      <c r="C316" s="112">
        <f>'натур показатели инновации+добр'!C300</f>
        <v>0</v>
      </c>
      <c r="D316" s="67" t="s">
        <v>88</v>
      </c>
      <c r="E316" s="170">
        <f>'патриотика0,31'!D460</f>
        <v>0</v>
      </c>
    </row>
    <row r="317" spans="1:5" hidden="1" x14ac:dyDescent="0.25">
      <c r="A317" s="675"/>
      <c r="B317" s="673"/>
      <c r="C317" s="112">
        <f>'натур показатели инновации+добр'!C301</f>
        <v>0</v>
      </c>
      <c r="D317" s="67" t="s">
        <v>88</v>
      </c>
      <c r="E317" s="170">
        <f>'патриотика0,31'!D461</f>
        <v>0</v>
      </c>
    </row>
    <row r="318" spans="1:5" hidden="1" x14ac:dyDescent="0.25">
      <c r="A318" s="675"/>
      <c r="B318" s="673"/>
      <c r="C318" s="112">
        <f>'натур показатели инновации+добр'!C302</f>
        <v>0</v>
      </c>
      <c r="D318" s="67" t="s">
        <v>88</v>
      </c>
      <c r="E318" s="170">
        <f>'патриотика0,31'!D462</f>
        <v>0</v>
      </c>
    </row>
    <row r="319" spans="1:5" hidden="1" x14ac:dyDescent="0.25">
      <c r="A319" s="675"/>
      <c r="B319" s="673"/>
      <c r="C319" s="112">
        <f>'натур показатели инновации+добр'!C303</f>
        <v>0</v>
      </c>
      <c r="D319" s="67" t="s">
        <v>88</v>
      </c>
      <c r="E319" s="170">
        <f>'патриотика0,31'!D463</f>
        <v>0</v>
      </c>
    </row>
    <row r="320" spans="1:5" hidden="1" x14ac:dyDescent="0.25">
      <c r="A320" s="675"/>
      <c r="B320" s="673"/>
      <c r="C320" s="112">
        <f>'натур показатели инновации+добр'!C304</f>
        <v>0</v>
      </c>
      <c r="D320" s="67" t="s">
        <v>88</v>
      </c>
      <c r="E320" s="170">
        <f>'патриотика0,31'!D464</f>
        <v>0</v>
      </c>
    </row>
    <row r="321" spans="1:5" hidden="1" x14ac:dyDescent="0.25">
      <c r="A321" s="675"/>
      <c r="B321" s="673"/>
      <c r="C321" s="112">
        <f>'натур показатели инновации+добр'!C305</f>
        <v>0</v>
      </c>
      <c r="D321" s="67" t="s">
        <v>88</v>
      </c>
      <c r="E321" s="170">
        <f>'патриотика0,31'!D465</f>
        <v>0</v>
      </c>
    </row>
    <row r="322" spans="1:5" hidden="1" x14ac:dyDescent="0.25">
      <c r="A322" s="675"/>
      <c r="B322" s="673"/>
      <c r="C322" s="112">
        <f>'натур показатели инновации+добр'!C306</f>
        <v>0</v>
      </c>
      <c r="D322" s="67" t="s">
        <v>88</v>
      </c>
      <c r="E322" s="170">
        <f>'патриотика0,31'!D466</f>
        <v>0</v>
      </c>
    </row>
    <row r="323" spans="1:5" hidden="1" x14ac:dyDescent="0.25">
      <c r="A323" s="675"/>
      <c r="B323" s="673"/>
      <c r="C323" s="112">
        <f>'натур показатели инновации+добр'!C307</f>
        <v>0</v>
      </c>
      <c r="D323" s="67" t="s">
        <v>88</v>
      </c>
      <c r="E323" s="170">
        <f>'патриотика0,31'!D467</f>
        <v>0</v>
      </c>
    </row>
    <row r="324" spans="1:5" hidden="1" x14ac:dyDescent="0.25">
      <c r="A324" s="675"/>
      <c r="B324" s="673"/>
      <c r="C324" s="112">
        <f>'натур показатели инновации+добр'!C308</f>
        <v>0</v>
      </c>
      <c r="D324" s="67" t="s">
        <v>88</v>
      </c>
      <c r="E324" s="170">
        <f>'патриотика0,31'!D468</f>
        <v>0</v>
      </c>
    </row>
    <row r="325" spans="1:5" hidden="1" x14ac:dyDescent="0.25">
      <c r="A325" s="675"/>
      <c r="B325" s="673"/>
      <c r="C325" s="112">
        <f>'натур показатели инновации+добр'!C309</f>
        <v>0</v>
      </c>
      <c r="D325" s="67" t="s">
        <v>88</v>
      </c>
      <c r="E325" s="170">
        <f>'патриотика0,31'!D469</f>
        <v>0</v>
      </c>
    </row>
    <row r="326" spans="1:5" hidden="1" x14ac:dyDescent="0.25">
      <c r="A326" s="675"/>
      <c r="B326" s="673"/>
      <c r="C326" s="112">
        <f>'натур показатели инновации+добр'!C310</f>
        <v>0</v>
      </c>
      <c r="D326" s="67" t="s">
        <v>88</v>
      </c>
      <c r="E326" s="170">
        <f>'патриотика0,31'!D470</f>
        <v>0</v>
      </c>
    </row>
    <row r="327" spans="1:5" hidden="1" x14ac:dyDescent="0.25">
      <c r="A327" s="675"/>
      <c r="B327" s="673"/>
      <c r="C327" s="112">
        <f>'натур показатели инновации+добр'!C311</f>
        <v>0</v>
      </c>
      <c r="D327" s="67" t="s">
        <v>88</v>
      </c>
      <c r="E327" s="170">
        <f>'патриотика0,31'!D471</f>
        <v>0</v>
      </c>
    </row>
    <row r="328" spans="1:5" hidden="1" x14ac:dyDescent="0.25">
      <c r="A328" s="675"/>
      <c r="B328" s="673"/>
      <c r="C328" s="112">
        <f>'натур показатели инновации+добр'!C312</f>
        <v>0</v>
      </c>
      <c r="D328" s="67" t="s">
        <v>88</v>
      </c>
      <c r="E328" s="170">
        <f>'патриотика0,31'!D472</f>
        <v>0</v>
      </c>
    </row>
    <row r="329" spans="1:5" hidden="1" x14ac:dyDescent="0.25">
      <c r="A329" s="675"/>
      <c r="B329" s="673"/>
      <c r="C329" s="112">
        <f>'натур показатели инновации+добр'!C313</f>
        <v>0</v>
      </c>
      <c r="D329" s="67" t="s">
        <v>88</v>
      </c>
      <c r="E329" s="170">
        <f>'патриотика0,31'!D473</f>
        <v>0</v>
      </c>
    </row>
    <row r="330" spans="1:5" hidden="1" x14ac:dyDescent="0.25">
      <c r="A330" s="675"/>
      <c r="B330" s="673"/>
      <c r="C330" s="112">
        <f>'натур показатели инновации+добр'!C314</f>
        <v>0</v>
      </c>
      <c r="D330" s="67" t="s">
        <v>88</v>
      </c>
      <c r="E330" s="170">
        <f>'патриотика0,31'!D474</f>
        <v>0</v>
      </c>
    </row>
    <row r="331" spans="1:5" hidden="1" x14ac:dyDescent="0.25">
      <c r="A331" s="675"/>
      <c r="B331" s="673"/>
      <c r="C331" s="112">
        <f>'натур показатели инновации+добр'!C315</f>
        <v>0</v>
      </c>
      <c r="D331" s="67" t="s">
        <v>88</v>
      </c>
      <c r="E331" s="170">
        <f>'патриотика0,31'!D475</f>
        <v>0</v>
      </c>
    </row>
    <row r="332" spans="1:5" hidden="1" x14ac:dyDescent="0.25">
      <c r="A332" s="675"/>
      <c r="B332" s="673"/>
      <c r="C332" s="112">
        <f>'натур показатели инновации+добр'!C316</f>
        <v>0</v>
      </c>
      <c r="D332" s="67" t="s">
        <v>88</v>
      </c>
      <c r="E332" s="170">
        <f>'патриотика0,31'!D476</f>
        <v>0</v>
      </c>
    </row>
    <row r="333" spans="1:5" hidden="1" x14ac:dyDescent="0.25">
      <c r="A333" s="675"/>
      <c r="B333" s="673"/>
      <c r="C333" s="112">
        <f>'натур показатели инновации+добр'!C317</f>
        <v>0</v>
      </c>
      <c r="D333" s="67" t="s">
        <v>88</v>
      </c>
      <c r="E333" s="170">
        <f>'патриотика0,31'!D477</f>
        <v>0</v>
      </c>
    </row>
    <row r="334" spans="1:5" hidden="1" x14ac:dyDescent="0.25">
      <c r="A334" s="675"/>
      <c r="B334" s="673"/>
      <c r="C334" s="112">
        <f>'натур показатели инновации+добр'!C318</f>
        <v>0</v>
      </c>
      <c r="D334" s="67" t="s">
        <v>88</v>
      </c>
      <c r="E334" s="170">
        <f>'патриотика0,31'!D478</f>
        <v>0</v>
      </c>
    </row>
    <row r="335" spans="1:5" hidden="1" x14ac:dyDescent="0.25">
      <c r="A335" s="675"/>
      <c r="B335" s="673"/>
      <c r="C335" s="112">
        <f>'натур показатели инновации+добр'!C319</f>
        <v>0</v>
      </c>
      <c r="D335" s="67" t="s">
        <v>88</v>
      </c>
      <c r="E335" s="170">
        <f>'патриотика0,31'!D479</f>
        <v>0</v>
      </c>
    </row>
    <row r="336" spans="1:5" hidden="1" x14ac:dyDescent="0.25">
      <c r="A336" s="675"/>
      <c r="B336" s="673"/>
      <c r="C336" s="112">
        <f>'натур показатели инновации+добр'!C320</f>
        <v>0</v>
      </c>
      <c r="D336" s="67" t="s">
        <v>88</v>
      </c>
      <c r="E336" s="170">
        <f>'патриотика0,31'!D480</f>
        <v>0</v>
      </c>
    </row>
    <row r="337" spans="1:5" hidden="1" x14ac:dyDescent="0.25">
      <c r="A337" s="675"/>
      <c r="B337" s="673"/>
      <c r="C337" s="112">
        <f>'натур показатели инновации+добр'!C321</f>
        <v>0</v>
      </c>
      <c r="D337" s="67" t="s">
        <v>88</v>
      </c>
      <c r="E337" s="170">
        <f>'патриотика0,31'!D481</f>
        <v>0</v>
      </c>
    </row>
    <row r="338" spans="1:5" hidden="1" x14ac:dyDescent="0.25">
      <c r="A338" s="675"/>
      <c r="B338" s="673"/>
      <c r="C338" s="112">
        <f>'натур показатели инновации+добр'!C322</f>
        <v>0</v>
      </c>
      <c r="D338" s="67" t="s">
        <v>88</v>
      </c>
      <c r="E338" s="170">
        <f>'патриотика0,31'!D482</f>
        <v>0</v>
      </c>
    </row>
    <row r="339" spans="1:5" hidden="1" x14ac:dyDescent="0.25">
      <c r="A339" s="675"/>
      <c r="B339" s="673"/>
      <c r="C339" s="112">
        <f>'натур показатели инновации+добр'!C323</f>
        <v>0</v>
      </c>
      <c r="D339" s="67" t="s">
        <v>88</v>
      </c>
      <c r="E339" s="170">
        <f>'патриотика0,31'!D483</f>
        <v>0</v>
      </c>
    </row>
    <row r="340" spans="1:5" hidden="1" x14ac:dyDescent="0.25">
      <c r="A340" s="675"/>
      <c r="B340" s="673"/>
      <c r="C340" s="112">
        <f>'натур показатели инновации+добр'!C324</f>
        <v>0</v>
      </c>
      <c r="D340" s="67" t="s">
        <v>88</v>
      </c>
      <c r="E340" s="170">
        <f>'патриотика0,31'!D484</f>
        <v>0</v>
      </c>
    </row>
    <row r="341" spans="1:5" hidden="1" x14ac:dyDescent="0.25">
      <c r="A341" s="675"/>
      <c r="B341" s="673"/>
      <c r="C341" s="112">
        <f>'натур показатели инновации+добр'!C325</f>
        <v>0</v>
      </c>
      <c r="D341" s="67" t="s">
        <v>88</v>
      </c>
      <c r="E341" s="170">
        <f>'патриотика0,31'!D485</f>
        <v>0</v>
      </c>
    </row>
    <row r="342" spans="1:5" hidden="1" x14ac:dyDescent="0.25">
      <c r="A342" s="675"/>
      <c r="B342" s="673"/>
      <c r="C342" s="112">
        <f>'натур показатели инновации+добр'!C326</f>
        <v>0</v>
      </c>
      <c r="D342" s="67" t="s">
        <v>88</v>
      </c>
      <c r="E342" s="170">
        <f>'патриотика0,31'!D486</f>
        <v>0</v>
      </c>
    </row>
    <row r="343" spans="1:5" hidden="1" x14ac:dyDescent="0.25">
      <c r="A343" s="675"/>
      <c r="B343" s="673"/>
      <c r="C343" s="112">
        <f>'натур показатели инновации+добр'!C327</f>
        <v>0</v>
      </c>
      <c r="D343" s="67" t="s">
        <v>88</v>
      </c>
      <c r="E343" s="170">
        <f>'патриотика0,31'!D487</f>
        <v>0</v>
      </c>
    </row>
    <row r="344" spans="1:5" hidden="1" x14ac:dyDescent="0.25">
      <c r="A344" s="675"/>
      <c r="B344" s="673"/>
      <c r="C344" s="112">
        <f>'натур показатели инновации+добр'!C328</f>
        <v>0</v>
      </c>
      <c r="D344" s="67" t="s">
        <v>88</v>
      </c>
      <c r="E344" s="170">
        <f>'патриотика0,31'!D488</f>
        <v>0</v>
      </c>
    </row>
    <row r="345" spans="1:5" hidden="1" x14ac:dyDescent="0.25">
      <c r="A345" s="675"/>
      <c r="B345" s="673"/>
      <c r="C345" s="112">
        <f>'натур показатели инновации+добр'!C329</f>
        <v>0</v>
      </c>
      <c r="D345" s="67" t="s">
        <v>88</v>
      </c>
      <c r="E345" s="170">
        <f>'патриотика0,31'!D489</f>
        <v>0</v>
      </c>
    </row>
    <row r="346" spans="1:5" hidden="1" x14ac:dyDescent="0.25">
      <c r="A346" s="675"/>
      <c r="B346" s="673"/>
      <c r="C346" s="112">
        <f>'натур показатели инновации+добр'!C330</f>
        <v>0</v>
      </c>
      <c r="D346" s="67" t="s">
        <v>88</v>
      </c>
      <c r="E346" s="170">
        <f>'патриотика0,31'!D490</f>
        <v>0</v>
      </c>
    </row>
    <row r="347" spans="1:5" hidden="1" x14ac:dyDescent="0.25">
      <c r="A347" s="675"/>
      <c r="B347" s="673"/>
      <c r="C347" s="112">
        <f>'натур показатели инновации+добр'!C331</f>
        <v>0</v>
      </c>
      <c r="D347" s="67" t="s">
        <v>88</v>
      </c>
      <c r="E347" s="170">
        <f>'патриотика0,31'!D491</f>
        <v>0</v>
      </c>
    </row>
    <row r="348" spans="1:5" hidden="1" x14ac:dyDescent="0.25">
      <c r="A348" s="675"/>
      <c r="B348" s="673"/>
      <c r="C348" s="112">
        <f>'натур показатели инновации+добр'!C332</f>
        <v>0</v>
      </c>
      <c r="D348" s="67" t="s">
        <v>88</v>
      </c>
      <c r="E348" s="170">
        <f>'патриотика0,31'!D492</f>
        <v>0</v>
      </c>
    </row>
    <row r="349" spans="1:5" hidden="1" x14ac:dyDescent="0.25">
      <c r="A349" s="675"/>
      <c r="B349" s="673"/>
      <c r="C349" s="112">
        <f>'натур показатели инновации+добр'!C333</f>
        <v>0</v>
      </c>
      <c r="D349" s="67" t="s">
        <v>88</v>
      </c>
      <c r="E349" s="170">
        <f>'патриотика0,31'!D493</f>
        <v>0</v>
      </c>
    </row>
    <row r="350" spans="1:5" hidden="1" x14ac:dyDescent="0.25">
      <c r="A350" s="675"/>
      <c r="B350" s="673"/>
      <c r="C350" s="112">
        <f>'натур показатели инновации+добр'!C334</f>
        <v>0</v>
      </c>
      <c r="D350" s="67" t="s">
        <v>88</v>
      </c>
      <c r="E350" s="170">
        <f>'патриотика0,31'!D494</f>
        <v>0</v>
      </c>
    </row>
    <row r="351" spans="1:5" hidden="1" x14ac:dyDescent="0.25">
      <c r="A351" s="675"/>
      <c r="B351" s="673"/>
      <c r="C351" s="112">
        <f>'натур показатели инновации+добр'!C335</f>
        <v>0</v>
      </c>
      <c r="D351" s="67" t="s">
        <v>88</v>
      </c>
      <c r="E351" s="170">
        <f>'патриотика0,31'!D495</f>
        <v>0</v>
      </c>
    </row>
    <row r="352" spans="1:5" hidden="1" x14ac:dyDescent="0.25">
      <c r="A352" s="675"/>
      <c r="B352" s="673"/>
      <c r="C352" s="112">
        <f>'натур показатели инновации+добр'!C336</f>
        <v>0</v>
      </c>
      <c r="D352" s="67" t="s">
        <v>88</v>
      </c>
      <c r="E352" s="170">
        <f>'патриотика0,31'!D496</f>
        <v>0</v>
      </c>
    </row>
    <row r="353" spans="2:5" hidden="1" x14ac:dyDescent="0.25">
      <c r="B353" s="673"/>
      <c r="C353" s="112"/>
      <c r="D353" s="67"/>
      <c r="E353" s="170"/>
    </row>
  </sheetData>
  <mergeCells count="18">
    <mergeCell ref="C92:E92"/>
    <mergeCell ref="C100:E100"/>
    <mergeCell ref="C105:E105"/>
    <mergeCell ref="C107:E107"/>
    <mergeCell ref="C11:E11"/>
    <mergeCell ref="C15:E15"/>
    <mergeCell ref="D1:E1"/>
    <mergeCell ref="A3:E3"/>
    <mergeCell ref="A4:E4"/>
    <mergeCell ref="C7:E7"/>
    <mergeCell ref="C8:E8"/>
    <mergeCell ref="B7:B353"/>
    <mergeCell ref="A7:A352"/>
    <mergeCell ref="C50:E50"/>
    <mergeCell ref="C111:E111"/>
    <mergeCell ref="C113:E113"/>
    <mergeCell ref="C51:E51"/>
    <mergeCell ref="C58:E58"/>
  </mergeCells>
  <pageMargins left="0.70866141732283472" right="0.70866141732283472" top="0.19685039370078741" bottom="0.15748031496062992" header="0.31496062992125984" footer="0.31496062992125984"/>
  <pageSetup paperSize="9" scale="56" fitToHeight="2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504"/>
  <sheetViews>
    <sheetView view="pageBreakPreview" topLeftCell="A365" zoomScale="85" zoomScaleNormal="70" zoomScaleSheetLayoutView="85" zoomScalePageLayoutView="80" workbookViewId="0">
      <selection sqref="A1:I503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16384" width="25.375" style="7"/>
  </cols>
  <sheetData>
    <row r="1" spans="1:122" ht="18.75" x14ac:dyDescent="0.25">
      <c r="A1" s="721" t="s">
        <v>47</v>
      </c>
      <c r="B1" s="721"/>
      <c r="C1" s="721"/>
      <c r="D1" s="721"/>
      <c r="E1" s="721"/>
      <c r="F1" s="721"/>
      <c r="G1" s="721"/>
      <c r="H1" s="721"/>
    </row>
    <row r="2" spans="1:122" ht="18.75" x14ac:dyDescent="0.25">
      <c r="A2" s="330" t="str">
        <f>'таланты+инициативы0,28'!A2</f>
        <v>на 06.11.2020 год</v>
      </c>
      <c r="B2" s="330"/>
      <c r="C2" s="330"/>
      <c r="D2" s="330"/>
      <c r="E2" s="330"/>
      <c r="F2" s="330"/>
      <c r="G2" s="330"/>
      <c r="H2" s="330"/>
    </row>
    <row r="3" spans="1:122" ht="57.6" customHeight="1" x14ac:dyDescent="0.25">
      <c r="A3" s="8" t="s">
        <v>218</v>
      </c>
      <c r="B3" s="729" t="s">
        <v>50</v>
      </c>
      <c r="C3" s="729"/>
      <c r="D3" s="729"/>
      <c r="E3" s="729"/>
      <c r="F3" s="729"/>
      <c r="G3" s="729"/>
      <c r="I3" s="492"/>
      <c r="J3" s="492"/>
      <c r="K3" s="492"/>
      <c r="L3" s="492"/>
      <c r="M3" s="492"/>
      <c r="N3" s="492"/>
      <c r="O3" s="492"/>
      <c r="P3" s="492"/>
      <c r="Q3" s="492"/>
      <c r="R3" s="492"/>
      <c r="S3" s="492"/>
      <c r="T3" s="492"/>
      <c r="U3" s="492"/>
      <c r="V3" s="492"/>
      <c r="W3" s="492"/>
      <c r="X3" s="492"/>
      <c r="Y3" s="492"/>
      <c r="Z3" s="492"/>
      <c r="AA3" s="492"/>
      <c r="AB3" s="492"/>
      <c r="AC3" s="492"/>
      <c r="AD3" s="492"/>
      <c r="AE3" s="492"/>
      <c r="AF3" s="492"/>
      <c r="AG3" s="492"/>
      <c r="AH3" s="492"/>
      <c r="AI3" s="492"/>
      <c r="AJ3" s="492"/>
      <c r="AK3" s="492"/>
      <c r="AL3" s="492"/>
      <c r="AM3" s="492"/>
      <c r="AN3" s="492"/>
      <c r="AO3" s="492"/>
      <c r="AP3" s="492"/>
      <c r="AQ3" s="492"/>
      <c r="AR3" s="492"/>
      <c r="AS3" s="492"/>
      <c r="AT3" s="492"/>
      <c r="AU3" s="492"/>
      <c r="AV3" s="492"/>
      <c r="AW3" s="492"/>
      <c r="AX3" s="492"/>
      <c r="AY3" s="492"/>
      <c r="AZ3" s="492"/>
      <c r="BA3" s="492"/>
      <c r="BB3" s="492"/>
      <c r="BC3" s="492"/>
      <c r="BD3" s="492"/>
      <c r="BE3" s="492"/>
      <c r="BF3" s="492"/>
      <c r="BG3" s="492"/>
      <c r="BH3" s="492"/>
      <c r="BI3" s="492"/>
      <c r="BJ3" s="492"/>
      <c r="BK3" s="492"/>
      <c r="BL3" s="492"/>
      <c r="BM3" s="492"/>
      <c r="BN3" s="492"/>
      <c r="BO3" s="492"/>
      <c r="BP3" s="492"/>
      <c r="BQ3" s="492"/>
      <c r="BR3" s="492"/>
      <c r="BS3" s="492"/>
      <c r="BT3" s="492"/>
      <c r="BU3" s="492"/>
      <c r="BV3" s="492"/>
      <c r="BW3" s="492"/>
      <c r="BX3" s="492"/>
      <c r="BY3" s="492"/>
      <c r="BZ3" s="492"/>
      <c r="CA3" s="492"/>
      <c r="CB3" s="492"/>
      <c r="CC3" s="492"/>
      <c r="CD3" s="492"/>
      <c r="CE3" s="492"/>
      <c r="CF3" s="492"/>
      <c r="CG3" s="492"/>
      <c r="CH3" s="492"/>
      <c r="CI3" s="492"/>
      <c r="CJ3" s="492"/>
      <c r="CK3" s="492"/>
      <c r="CL3" s="492"/>
      <c r="CM3" s="492"/>
      <c r="CN3" s="492"/>
      <c r="CO3" s="492"/>
      <c r="CP3" s="492"/>
      <c r="CQ3" s="492"/>
      <c r="CR3" s="492"/>
      <c r="CS3" s="492"/>
      <c r="CT3" s="492"/>
      <c r="CU3" s="492"/>
      <c r="CV3" s="492"/>
      <c r="CW3" s="492"/>
      <c r="CX3" s="492"/>
      <c r="CY3" s="492"/>
      <c r="CZ3" s="492"/>
      <c r="DA3" s="492"/>
      <c r="DB3" s="492"/>
      <c r="DC3" s="492"/>
      <c r="DD3" s="492"/>
      <c r="DE3" s="492"/>
      <c r="DF3" s="492"/>
      <c r="DG3" s="492"/>
      <c r="DH3" s="492"/>
      <c r="DI3" s="492"/>
      <c r="DJ3" s="492"/>
      <c r="DK3" s="492"/>
      <c r="DL3" s="492"/>
      <c r="DM3" s="492"/>
      <c r="DN3" s="492"/>
      <c r="DO3" s="492"/>
      <c r="DP3" s="492"/>
      <c r="DQ3" s="492"/>
      <c r="DR3" s="492"/>
    </row>
    <row r="4" spans="1:122" x14ac:dyDescent="0.25">
      <c r="A4" s="717" t="s">
        <v>192</v>
      </c>
      <c r="B4" s="717"/>
      <c r="C4" s="717"/>
      <c r="D4" s="717"/>
      <c r="E4" s="717"/>
    </row>
    <row r="5" spans="1:122" x14ac:dyDescent="0.25">
      <c r="A5" s="718" t="s">
        <v>44</v>
      </c>
      <c r="B5" s="718"/>
      <c r="C5" s="718"/>
      <c r="D5" s="718"/>
      <c r="E5" s="718"/>
    </row>
    <row r="6" spans="1:122" x14ac:dyDescent="0.25">
      <c r="A6" s="718" t="s">
        <v>205</v>
      </c>
      <c r="B6" s="718"/>
      <c r="C6" s="718"/>
      <c r="D6" s="718"/>
      <c r="E6" s="718"/>
    </row>
    <row r="7" spans="1:122" x14ac:dyDescent="0.25">
      <c r="A7" s="609" t="s">
        <v>223</v>
      </c>
      <c r="B7" s="609"/>
      <c r="C7" s="609"/>
      <c r="D7" s="609"/>
      <c r="E7" s="609"/>
    </row>
    <row r="8" spans="1:122" ht="31.15" customHeight="1" x14ac:dyDescent="0.25">
      <c r="A8" s="102" t="s">
        <v>34</v>
      </c>
      <c r="B8" s="68" t="s">
        <v>9</v>
      </c>
      <c r="C8" s="69"/>
      <c r="D8" s="610" t="s">
        <v>10</v>
      </c>
      <c r="E8" s="611"/>
      <c r="F8" s="288" t="s">
        <v>9</v>
      </c>
    </row>
    <row r="9" spans="1:122" x14ac:dyDescent="0.25">
      <c r="A9" s="102"/>
      <c r="B9" s="333"/>
      <c r="C9" s="333"/>
      <c r="D9" s="612" t="str">
        <f>'инновации+добровольчество0,41'!D10:E10</f>
        <v>Заведующий МЦ</v>
      </c>
      <c r="E9" s="613"/>
      <c r="F9" s="70">
        <v>1</v>
      </c>
    </row>
    <row r="10" spans="1:122" x14ac:dyDescent="0.25">
      <c r="A10" s="68" t="s">
        <v>144</v>
      </c>
      <c r="B10" s="333">
        <v>5.6</v>
      </c>
      <c r="C10" s="333"/>
      <c r="D10" s="614" t="str">
        <f>'[1]2016'!$AE$25</f>
        <v>Водитель</v>
      </c>
      <c r="E10" s="615"/>
      <c r="F10" s="333">
        <v>1</v>
      </c>
    </row>
    <row r="11" spans="1:122" x14ac:dyDescent="0.25">
      <c r="A11" s="68" t="s">
        <v>97</v>
      </c>
      <c r="B11" s="333">
        <v>1</v>
      </c>
      <c r="C11" s="333"/>
      <c r="D11" s="614" t="s">
        <v>91</v>
      </c>
      <c r="E11" s="615"/>
      <c r="F11" s="333">
        <v>0.5</v>
      </c>
    </row>
    <row r="12" spans="1:122" x14ac:dyDescent="0.25">
      <c r="A12" s="102"/>
      <c r="B12" s="333"/>
      <c r="C12" s="333"/>
      <c r="D12" s="614" t="str">
        <f>'[1]2016'!$AE$26</f>
        <v xml:space="preserve">Уборщик служебных помещений </v>
      </c>
      <c r="E12" s="615"/>
      <c r="F12" s="333">
        <v>1</v>
      </c>
    </row>
    <row r="13" spans="1:122" x14ac:dyDescent="0.25">
      <c r="A13" s="71" t="s">
        <v>59</v>
      </c>
      <c r="B13" s="72">
        <f>SUM(B9:B10)+B11</f>
        <v>6.6</v>
      </c>
      <c r="C13" s="71"/>
      <c r="D13" s="616" t="s">
        <v>59</v>
      </c>
      <c r="E13" s="617"/>
      <c r="F13" s="72">
        <f>SUM(F9:F12)</f>
        <v>3.5</v>
      </c>
    </row>
    <row r="14" spans="1:122" x14ac:dyDescent="0.25">
      <c r="A14" s="9" t="str">
        <f>'таланты+инициативы0,28'!A14:I14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723" t="s">
        <v>227</v>
      </c>
      <c r="B15" s="723"/>
      <c r="C15" s="723"/>
      <c r="D15" s="723"/>
      <c r="E15" s="723"/>
      <c r="F15" s="723"/>
    </row>
    <row r="16" spans="1:122" x14ac:dyDescent="0.25">
      <c r="A16" s="10" t="s">
        <v>225</v>
      </c>
      <c r="B16" s="10"/>
      <c r="C16" s="10"/>
      <c r="D16" s="10"/>
    </row>
    <row r="17" spans="1:11" x14ac:dyDescent="0.25">
      <c r="A17" s="724" t="s">
        <v>46</v>
      </c>
      <c r="B17" s="724"/>
      <c r="C17" s="724"/>
      <c r="D17" s="724"/>
      <c r="E17" s="724"/>
      <c r="F17" s="724"/>
    </row>
    <row r="18" spans="1:11" x14ac:dyDescent="0.25">
      <c r="A18" s="722"/>
      <c r="B18" s="722"/>
      <c r="C18" s="331"/>
      <c r="D18" s="157">
        <v>0.31</v>
      </c>
      <c r="E18" s="158"/>
    </row>
    <row r="19" spans="1:11" ht="22.9" customHeight="1" x14ac:dyDescent="0.25">
      <c r="A19" s="693" t="s">
        <v>0</v>
      </c>
      <c r="B19" s="693" t="s">
        <v>1</v>
      </c>
      <c r="C19" s="323"/>
      <c r="D19" s="693" t="s">
        <v>2</v>
      </c>
      <c r="E19" s="694" t="s">
        <v>3</v>
      </c>
      <c r="F19" s="695"/>
      <c r="G19" s="693" t="s">
        <v>35</v>
      </c>
      <c r="H19" s="323" t="s">
        <v>5</v>
      </c>
      <c r="I19" s="693" t="s">
        <v>6</v>
      </c>
    </row>
    <row r="20" spans="1:11" ht="31.5" x14ac:dyDescent="0.25">
      <c r="A20" s="693"/>
      <c r="B20" s="693"/>
      <c r="C20" s="323"/>
      <c r="D20" s="693"/>
      <c r="E20" s="323" t="s">
        <v>231</v>
      </c>
      <c r="F20" s="323" t="s">
        <v>191</v>
      </c>
      <c r="G20" s="693"/>
      <c r="H20" s="307" t="s">
        <v>175</v>
      </c>
      <c r="I20" s="693"/>
    </row>
    <row r="21" spans="1:11" x14ac:dyDescent="0.25">
      <c r="A21" s="693"/>
      <c r="B21" s="693"/>
      <c r="C21" s="323"/>
      <c r="D21" s="693"/>
      <c r="E21" s="323" t="s">
        <v>4</v>
      </c>
      <c r="F21" s="159"/>
      <c r="G21" s="693"/>
      <c r="H21" s="323" t="s">
        <v>232</v>
      </c>
      <c r="I21" s="693"/>
    </row>
    <row r="22" spans="1:11" x14ac:dyDescent="0.25">
      <c r="A22" s="693">
        <v>1</v>
      </c>
      <c r="B22" s="693">
        <v>2</v>
      </c>
      <c r="C22" s="323"/>
      <c r="D22" s="693">
        <v>3</v>
      </c>
      <c r="E22" s="693" t="s">
        <v>230</v>
      </c>
      <c r="F22" s="690">
        <v>5</v>
      </c>
      <c r="G22" s="596" t="s">
        <v>7</v>
      </c>
      <c r="H22" s="307" t="s">
        <v>176</v>
      </c>
      <c r="I22" s="596" t="s">
        <v>177</v>
      </c>
    </row>
    <row r="23" spans="1:11" x14ac:dyDescent="0.25">
      <c r="A23" s="693"/>
      <c r="B23" s="693"/>
      <c r="C23" s="323"/>
      <c r="D23" s="693"/>
      <c r="E23" s="693"/>
      <c r="F23" s="691"/>
      <c r="G23" s="596"/>
      <c r="H23" s="54">
        <v>1780.6</v>
      </c>
      <c r="I23" s="596"/>
    </row>
    <row r="24" spans="1:11" x14ac:dyDescent="0.25">
      <c r="A24" s="73" t="s">
        <v>97</v>
      </c>
      <c r="B24" s="88">
        <f>'инновации+добровольчество0,41'!B25</f>
        <v>61932.1</v>
      </c>
      <c r="C24" s="86"/>
      <c r="D24" s="323">
        <f>1*D18</f>
        <v>0.31</v>
      </c>
      <c r="E24" s="74">
        <f>D24*1780.6</f>
        <v>551.98599999999999</v>
      </c>
      <c r="F24" s="75">
        <v>1</v>
      </c>
      <c r="G24" s="74">
        <f>E24/F24</f>
        <v>551.98599999999999</v>
      </c>
      <c r="H24" s="74">
        <f>B24*1.302/1780.6*12</f>
        <v>543.42756958328664</v>
      </c>
      <c r="I24" s="74">
        <f>G24*H24</f>
        <v>299964.41042400006</v>
      </c>
    </row>
    <row r="25" spans="1:11" x14ac:dyDescent="0.25">
      <c r="A25" s="76" t="str">
        <f>A10</f>
        <v>Специалист по работе с молодежью</v>
      </c>
      <c r="B25" s="88">
        <f>'инновации+добровольчество0,41'!B26</f>
        <v>44160</v>
      </c>
      <c r="C25" s="181"/>
      <c r="D25" s="323">
        <f>D18*5.6</f>
        <v>1.736</v>
      </c>
      <c r="E25" s="74">
        <f>D25*1780.6</f>
        <v>3091.1215999999999</v>
      </c>
      <c r="F25" s="75">
        <v>1</v>
      </c>
      <c r="G25" s="74">
        <f>E25/F25</f>
        <v>3091.1215999999999</v>
      </c>
      <c r="H25" s="74">
        <f>B25*1.302/1780.6*12</f>
        <v>387.48502751881392</v>
      </c>
      <c r="I25" s="74">
        <f>G25*H25-30914.59</f>
        <v>1166848.7482400001</v>
      </c>
    </row>
    <row r="26" spans="1:11" ht="18.75" x14ac:dyDescent="0.3">
      <c r="A26" s="694" t="s">
        <v>8</v>
      </c>
      <c r="B26" s="728"/>
      <c r="C26" s="728"/>
      <c r="D26" s="728"/>
      <c r="E26" s="728"/>
      <c r="F26" s="728"/>
      <c r="G26" s="728"/>
      <c r="H26" s="695"/>
      <c r="I26" s="396">
        <f>SUM(I24:I25)</f>
        <v>1466813.1586640002</v>
      </c>
      <c r="J26" s="169">
        <f>I26+I141</f>
        <v>2159114.3235536003</v>
      </c>
      <c r="K26" s="183"/>
    </row>
    <row r="27" spans="1:11" hidden="1" x14ac:dyDescent="0.25">
      <c r="A27" s="577" t="s">
        <v>170</v>
      </c>
      <c r="B27" s="577"/>
      <c r="C27" s="577"/>
      <c r="D27" s="577"/>
      <c r="E27" s="577"/>
      <c r="F27" s="577"/>
      <c r="G27" s="577"/>
      <c r="H27" s="577"/>
      <c r="I27" s="182"/>
      <c r="J27" s="183"/>
    </row>
    <row r="28" spans="1:11" hidden="1" x14ac:dyDescent="0.25">
      <c r="A28" s="579" t="s">
        <v>62</v>
      </c>
      <c r="B28" s="582" t="s">
        <v>159</v>
      </c>
      <c r="C28" s="582"/>
      <c r="D28" s="582" t="s">
        <v>160</v>
      </c>
      <c r="E28" s="582"/>
      <c r="F28" s="582"/>
      <c r="G28" s="711"/>
      <c r="H28" s="711"/>
      <c r="I28" s="182"/>
      <c r="J28" s="183"/>
    </row>
    <row r="29" spans="1:11" ht="16.5" hidden="1" customHeight="1" x14ac:dyDescent="0.25">
      <c r="A29" s="580"/>
      <c r="B29" s="582"/>
      <c r="C29" s="582"/>
      <c r="D29" s="582" t="s">
        <v>161</v>
      </c>
      <c r="E29" s="579" t="s">
        <v>162</v>
      </c>
      <c r="F29" s="583" t="s">
        <v>163</v>
      </c>
      <c r="G29" s="579" t="s">
        <v>169</v>
      </c>
      <c r="H29" s="579" t="s">
        <v>6</v>
      </c>
      <c r="I29" s="182"/>
      <c r="J29" s="183"/>
    </row>
    <row r="30" spans="1:11" hidden="1" x14ac:dyDescent="0.25">
      <c r="A30" s="581"/>
      <c r="B30" s="582"/>
      <c r="C30" s="582"/>
      <c r="D30" s="582"/>
      <c r="E30" s="581"/>
      <c r="F30" s="585"/>
      <c r="G30" s="581"/>
      <c r="H30" s="581"/>
      <c r="I30" s="182"/>
      <c r="J30" s="183"/>
    </row>
    <row r="31" spans="1:11" hidden="1" x14ac:dyDescent="0.25">
      <c r="A31" s="297">
        <v>1</v>
      </c>
      <c r="B31" s="587">
        <v>2</v>
      </c>
      <c r="C31" s="588"/>
      <c r="D31" s="297">
        <v>3</v>
      </c>
      <c r="E31" s="297">
        <v>4</v>
      </c>
      <c r="F31" s="297">
        <v>5</v>
      </c>
      <c r="G31" s="297">
        <v>6</v>
      </c>
      <c r="H31" s="297">
        <v>7</v>
      </c>
      <c r="I31" s="182"/>
      <c r="J31" s="183"/>
    </row>
    <row r="32" spans="1:11" hidden="1" x14ac:dyDescent="0.25">
      <c r="A32" s="295" t="s">
        <v>97</v>
      </c>
      <c r="B32" s="295">
        <v>0.39300000000000002</v>
      </c>
      <c r="C32" s="296">
        <v>1</v>
      </c>
      <c r="D32" s="152">
        <v>2074.6</v>
      </c>
      <c r="E32" s="113">
        <f t="shared" ref="E32:E33" si="0">D32*12</f>
        <v>24895.199999999997</v>
      </c>
      <c r="F32" s="152">
        <f>18363.9*0.393</f>
        <v>7217.0127000000011</v>
      </c>
      <c r="G32" s="185">
        <f>F32*30.2%</f>
        <v>2179.5378354000004</v>
      </c>
      <c r="H32" s="185">
        <f>F32+G32</f>
        <v>9396.5505354000015</v>
      </c>
      <c r="I32" s="182"/>
      <c r="J32" s="183"/>
    </row>
    <row r="33" spans="1:11" ht="15.6" hidden="1" customHeight="1" x14ac:dyDescent="0.25">
      <c r="A33" s="295" t="s">
        <v>165</v>
      </c>
      <c r="B33" s="587">
        <f>5.6*0.393</f>
        <v>2.2008000000000001</v>
      </c>
      <c r="C33" s="588"/>
      <c r="D33" s="152">
        <f>1302.85*B33</f>
        <v>2867.3122800000001</v>
      </c>
      <c r="E33" s="113">
        <f t="shared" si="0"/>
        <v>34407.747360000001</v>
      </c>
      <c r="F33" s="152">
        <f>64311.87*0.393</f>
        <v>25274.564910000001</v>
      </c>
      <c r="G33" s="185">
        <f>F33*30.2%</f>
        <v>7632.9186028200002</v>
      </c>
      <c r="H33" s="185">
        <f>F33+G33</f>
        <v>32907.483512819999</v>
      </c>
    </row>
    <row r="34" spans="1:11" ht="18.75" hidden="1" x14ac:dyDescent="0.25">
      <c r="A34" s="293"/>
      <c r="B34" s="589">
        <f>SUM(B32:C33)</f>
        <v>3.5937999999999999</v>
      </c>
      <c r="C34" s="589"/>
      <c r="D34" s="129">
        <f>SUM(D32:D33)</f>
        <v>4941.9122800000005</v>
      </c>
      <c r="E34" s="129">
        <f>SUM(E32:E33)</f>
        <v>59302.947359999998</v>
      </c>
      <c r="F34" s="129">
        <f>SUM(F32:F33)</f>
        <v>32491.57761</v>
      </c>
      <c r="G34" s="129">
        <f>SUM(G32:G33)</f>
        <v>9812.4564382200006</v>
      </c>
      <c r="H34" s="225"/>
    </row>
    <row r="35" spans="1:11" s="45" customFormat="1" ht="14.45" hidden="1" customHeight="1" x14ac:dyDescent="0.25">
      <c r="A35" s="577" t="s">
        <v>174</v>
      </c>
      <c r="B35" s="577"/>
      <c r="C35" s="577"/>
      <c r="D35" s="577"/>
      <c r="E35" s="577"/>
      <c r="F35" s="577"/>
      <c r="G35" s="577"/>
      <c r="H35" s="577"/>
      <c r="I35" s="153"/>
    </row>
    <row r="36" spans="1:11" s="45" customFormat="1" ht="28.9" hidden="1" customHeight="1" x14ac:dyDescent="0.25">
      <c r="A36" s="579" t="s">
        <v>62</v>
      </c>
      <c r="B36" s="582" t="s">
        <v>159</v>
      </c>
      <c r="C36" s="582"/>
      <c r="D36" s="605" t="s">
        <v>160</v>
      </c>
      <c r="E36" s="607"/>
      <c r="F36" s="298"/>
    </row>
    <row r="37" spans="1:11" s="45" customFormat="1" ht="14.45" hidden="1" customHeight="1" x14ac:dyDescent="0.25">
      <c r="A37" s="580"/>
      <c r="B37" s="582"/>
      <c r="C37" s="582"/>
      <c r="D37" s="582" t="s">
        <v>161</v>
      </c>
      <c r="E37" s="579" t="s">
        <v>169</v>
      </c>
      <c r="F37" s="579" t="s">
        <v>173</v>
      </c>
    </row>
    <row r="38" spans="1:11" s="45" customFormat="1" ht="15" hidden="1" x14ac:dyDescent="0.25">
      <c r="A38" s="581"/>
      <c r="B38" s="582"/>
      <c r="C38" s="582"/>
      <c r="D38" s="582"/>
      <c r="E38" s="581"/>
      <c r="F38" s="581"/>
    </row>
    <row r="39" spans="1:11" s="45" customFormat="1" ht="15" hidden="1" x14ac:dyDescent="0.25">
      <c r="A39" s="297">
        <v>1</v>
      </c>
      <c r="B39" s="587">
        <v>2</v>
      </c>
      <c r="C39" s="588"/>
      <c r="D39" s="297">
        <v>3</v>
      </c>
      <c r="E39" s="297">
        <v>6</v>
      </c>
      <c r="F39" s="297">
        <v>7</v>
      </c>
    </row>
    <row r="40" spans="1:11" s="45" customFormat="1" ht="15" hidden="1" x14ac:dyDescent="0.25">
      <c r="A40" s="295" t="s">
        <v>165</v>
      </c>
      <c r="B40" s="587">
        <f>B33</f>
        <v>2.2008000000000001</v>
      </c>
      <c r="C40" s="588"/>
      <c r="D40" s="152">
        <v>4218.1400000000003</v>
      </c>
      <c r="E40" s="185">
        <f>D40*30.2%</f>
        <v>1273.8782800000001</v>
      </c>
      <c r="F40" s="185">
        <f>(E40+D40)*B40*12+27.46</f>
        <v>145069.46596748798</v>
      </c>
    </row>
    <row r="41" spans="1:11" s="45" customFormat="1" ht="18.75" hidden="1" x14ac:dyDescent="0.25">
      <c r="A41" s="293"/>
      <c r="B41" s="589">
        <f>SUM(B40:C40)</f>
        <v>2.2008000000000001</v>
      </c>
      <c r="C41" s="589"/>
      <c r="D41" s="129">
        <f>SUM(D40:D40)</f>
        <v>4218.1400000000003</v>
      </c>
      <c r="E41" s="129">
        <f>SUM(E40:E40)</f>
        <v>1273.8782800000001</v>
      </c>
      <c r="F41" s="225"/>
    </row>
    <row r="42" spans="1:11" s="45" customFormat="1" ht="18.75" x14ac:dyDescent="0.25">
      <c r="A42" s="153"/>
      <c r="B42" s="153"/>
      <c r="C42" s="153"/>
      <c r="D42" s="212"/>
      <c r="E42" s="212"/>
      <c r="F42" s="215"/>
      <c r="J42" s="7">
        <v>2159114.3199999998</v>
      </c>
      <c r="K42" s="182"/>
    </row>
    <row r="43" spans="1:11" s="38" customFormat="1" ht="14.45" customHeight="1" x14ac:dyDescent="0.25">
      <c r="A43" s="577" t="s">
        <v>170</v>
      </c>
      <c r="B43" s="577"/>
      <c r="C43" s="577"/>
      <c r="D43" s="577"/>
      <c r="E43" s="577"/>
      <c r="F43" s="577"/>
      <c r="G43" s="578"/>
      <c r="H43" s="578"/>
      <c r="I43" s="153"/>
    </row>
    <row r="44" spans="1:11" s="38" customFormat="1" ht="15" customHeight="1" x14ac:dyDescent="0.25">
      <c r="A44" s="579" t="s">
        <v>62</v>
      </c>
      <c r="B44" s="582" t="s">
        <v>159</v>
      </c>
      <c r="C44" s="582"/>
      <c r="D44" s="583" t="s">
        <v>163</v>
      </c>
      <c r="E44" s="579" t="s">
        <v>169</v>
      </c>
      <c r="F44" s="586" t="s">
        <v>6</v>
      </c>
      <c r="G44" s="213"/>
      <c r="H44" s="213"/>
    </row>
    <row r="45" spans="1:11" s="38" customFormat="1" ht="15" customHeight="1" x14ac:dyDescent="0.25">
      <c r="A45" s="580"/>
      <c r="B45" s="582"/>
      <c r="C45" s="582"/>
      <c r="D45" s="584"/>
      <c r="E45" s="580"/>
      <c r="F45" s="586"/>
      <c r="G45" s="176"/>
      <c r="H45" s="176"/>
    </row>
    <row r="46" spans="1:11" s="38" customFormat="1" ht="15" x14ac:dyDescent="0.25">
      <c r="A46" s="581"/>
      <c r="B46" s="582"/>
      <c r="C46" s="582"/>
      <c r="D46" s="585"/>
      <c r="E46" s="581"/>
      <c r="F46" s="586"/>
    </row>
    <row r="47" spans="1:11" s="38" customFormat="1" ht="15" x14ac:dyDescent="0.25">
      <c r="A47" s="514">
        <v>1</v>
      </c>
      <c r="B47" s="587">
        <v>2</v>
      </c>
      <c r="C47" s="588"/>
      <c r="D47" s="514">
        <v>5</v>
      </c>
      <c r="E47" s="178">
        <v>6</v>
      </c>
      <c r="F47" s="178">
        <v>7</v>
      </c>
    </row>
    <row r="48" spans="1:11" s="38" customFormat="1" ht="15" x14ac:dyDescent="0.25">
      <c r="A48" s="511" t="s">
        <v>97</v>
      </c>
      <c r="B48" s="511">
        <v>0.31</v>
      </c>
      <c r="C48" s="512">
        <v>1</v>
      </c>
      <c r="D48" s="152">
        <v>336.27</v>
      </c>
      <c r="E48" s="179">
        <f>D48*30.2%</f>
        <v>101.55354</v>
      </c>
      <c r="F48" s="179">
        <f>D48+E48</f>
        <v>437.82353999999998</v>
      </c>
    </row>
    <row r="49" spans="1:11" s="38" customFormat="1" ht="15" x14ac:dyDescent="0.25">
      <c r="A49" s="511" t="s">
        <v>165</v>
      </c>
      <c r="B49" s="587">
        <v>1.736</v>
      </c>
      <c r="C49" s="588"/>
      <c r="D49" s="152">
        <v>1349.36</v>
      </c>
      <c r="E49" s="179">
        <f>D49*30.2%</f>
        <v>407.50671999999997</v>
      </c>
      <c r="F49" s="179">
        <f>D49+E49</f>
        <v>1756.86672</v>
      </c>
    </row>
    <row r="50" spans="1:11" s="38" customFormat="1" ht="15" x14ac:dyDescent="0.25">
      <c r="A50" s="513"/>
      <c r="B50" s="589">
        <f>SUM(B48:C49)</f>
        <v>3.0460000000000003</v>
      </c>
      <c r="C50" s="589"/>
      <c r="D50" s="129">
        <f>SUM(D48:D49)</f>
        <v>1685.6299999999999</v>
      </c>
      <c r="E50" s="129">
        <f>SUM(E48:E49)</f>
        <v>509.06025999999997</v>
      </c>
      <c r="F50" s="129">
        <f>SUM(F48:F49)</f>
        <v>2194.6902599999999</v>
      </c>
    </row>
    <row r="51" spans="1:11" x14ac:dyDescent="0.25">
      <c r="D51" s="160">
        <f>D18</f>
        <v>0.31</v>
      </c>
      <c r="J51" s="169">
        <f>J42-J26</f>
        <v>-3.5536005161702633E-3</v>
      </c>
      <c r="K51" s="182"/>
    </row>
    <row r="52" spans="1:11" ht="24.6" hidden="1" customHeight="1" x14ac:dyDescent="0.25">
      <c r="A52" s="693" t="s">
        <v>124</v>
      </c>
      <c r="B52" s="693"/>
      <c r="C52" s="323"/>
      <c r="D52" s="323" t="s">
        <v>11</v>
      </c>
      <c r="E52" s="323" t="s">
        <v>49</v>
      </c>
      <c r="F52" s="323" t="s">
        <v>15</v>
      </c>
      <c r="G52" s="328" t="s">
        <v>6</v>
      </c>
    </row>
    <row r="53" spans="1:11" hidden="1" x14ac:dyDescent="0.25">
      <c r="A53" s="694">
        <v>1</v>
      </c>
      <c r="B53" s="695"/>
      <c r="C53" s="324"/>
      <c r="D53" s="323">
        <v>2</v>
      </c>
      <c r="E53" s="75">
        <v>3</v>
      </c>
      <c r="F53" s="323">
        <v>4</v>
      </c>
      <c r="G53" s="78" t="s">
        <v>70</v>
      </c>
    </row>
    <row r="54" spans="1:11" hidden="1" x14ac:dyDescent="0.25">
      <c r="A54" s="696" t="str">
        <f>'инновации+добровольчество0,41'!A53</f>
        <v>Суточные</v>
      </c>
      <c r="B54" s="697"/>
      <c r="C54" s="326"/>
      <c r="D54" s="323" t="str">
        <f>'инновации+добровольчество0,41'!D53</f>
        <v>сутки</v>
      </c>
      <c r="E54" s="228">
        <f>D51</f>
        <v>0.31</v>
      </c>
      <c r="F54" s="336">
        <f>'инновации+добровольчество0,41'!F53</f>
        <v>450</v>
      </c>
      <c r="G54" s="82">
        <f>E54*F54</f>
        <v>139.5</v>
      </c>
    </row>
    <row r="55" spans="1:11" hidden="1" x14ac:dyDescent="0.25">
      <c r="A55" s="696" t="str">
        <f>'инновации+добровольчество0,41'!A54</f>
        <v>Проезд</v>
      </c>
      <c r="B55" s="697"/>
      <c r="C55" s="326"/>
      <c r="D55" s="323" t="str">
        <f>'инновации+добровольчество0,41'!D54</f>
        <v xml:space="preserve">Ед. </v>
      </c>
      <c r="E55" s="228">
        <f>E54</f>
        <v>0.31</v>
      </c>
      <c r="F55" s="336">
        <f>'инновации+добровольчество0,41'!F54</f>
        <v>6000</v>
      </c>
      <c r="G55" s="82">
        <f>E55*F55</f>
        <v>1860</v>
      </c>
    </row>
    <row r="56" spans="1:11" hidden="1" x14ac:dyDescent="0.25">
      <c r="A56" s="696" t="str">
        <f>'инновации+добровольчество0,41'!A55</f>
        <v xml:space="preserve">Проживание </v>
      </c>
      <c r="B56" s="697"/>
      <c r="C56" s="326"/>
      <c r="D56" s="323" t="str">
        <f>'инновации+добровольчество0,41'!D55</f>
        <v>сутки</v>
      </c>
      <c r="E56" s="228">
        <f>E54</f>
        <v>0.31</v>
      </c>
      <c r="F56" s="336">
        <f>'инновации+добровольчество0,41'!F55</f>
        <v>1610.52</v>
      </c>
      <c r="G56" s="82">
        <f>E56*F56</f>
        <v>499.26119999999997</v>
      </c>
    </row>
    <row r="57" spans="1:11" hidden="1" x14ac:dyDescent="0.25">
      <c r="A57" s="325" t="e">
        <f>'инновации+добровольчество0,41'!#REF!</f>
        <v>#REF!</v>
      </c>
      <c r="B57" s="227"/>
      <c r="C57" s="227"/>
      <c r="D57" s="323" t="e">
        <f>'инновации+добровольчество0,41'!#REF!</f>
        <v>#REF!</v>
      </c>
      <c r="E57" s="228">
        <f>E54</f>
        <v>0.31</v>
      </c>
      <c r="F57" s="336" t="e">
        <f>'инновации+добровольчество0,41'!#REF!</f>
        <v>#REF!</v>
      </c>
      <c r="G57" s="82">
        <v>0</v>
      </c>
    </row>
    <row r="58" spans="1:11" ht="18.75" hidden="1" x14ac:dyDescent="0.25">
      <c r="A58" s="698" t="s">
        <v>60</v>
      </c>
      <c r="B58" s="699"/>
      <c r="C58" s="699"/>
      <c r="D58" s="699"/>
      <c r="E58" s="699"/>
      <c r="F58" s="700"/>
      <c r="G58" s="266">
        <v>0</v>
      </c>
    </row>
    <row r="59" spans="1:11" x14ac:dyDescent="0.25">
      <c r="A59" s="685" t="s">
        <v>122</v>
      </c>
      <c r="B59" s="685"/>
      <c r="C59" s="685"/>
      <c r="D59" s="685"/>
      <c r="E59" s="685"/>
      <c r="F59" s="685"/>
    </row>
    <row r="60" spans="1:11" ht="15.6" customHeight="1" x14ac:dyDescent="0.25">
      <c r="D60" s="160"/>
      <c r="F60" s="161">
        <v>1</v>
      </c>
    </row>
    <row r="61" spans="1:11" ht="12" customHeight="1" x14ac:dyDescent="0.25">
      <c r="A61" s="759" t="s">
        <v>125</v>
      </c>
      <c r="B61" s="690" t="s">
        <v>542</v>
      </c>
      <c r="C61" s="690" t="s">
        <v>11</v>
      </c>
      <c r="D61" s="690" t="s">
        <v>49</v>
      </c>
      <c r="E61" s="690" t="s">
        <v>15</v>
      </c>
      <c r="F61" s="703" t="s">
        <v>6</v>
      </c>
      <c r="I61" s="186"/>
    </row>
    <row r="62" spans="1:11" ht="9" customHeight="1" x14ac:dyDescent="0.25">
      <c r="A62" s="760"/>
      <c r="B62" s="691"/>
      <c r="C62" s="691"/>
      <c r="D62" s="691"/>
      <c r="E62" s="691"/>
      <c r="F62" s="704"/>
      <c r="I62" s="161"/>
    </row>
    <row r="63" spans="1:11" ht="16.5" thickBot="1" x14ac:dyDescent="0.3">
      <c r="A63" s="761">
        <v>1</v>
      </c>
      <c r="B63" s="324">
        <v>2</v>
      </c>
      <c r="C63" s="299">
        <v>2</v>
      </c>
      <c r="D63" s="299">
        <v>3</v>
      </c>
      <c r="E63" s="299">
        <v>4</v>
      </c>
      <c r="F63" s="274" t="s">
        <v>70</v>
      </c>
    </row>
    <row r="64" spans="1:11" x14ac:dyDescent="0.25">
      <c r="A64" s="765" t="s">
        <v>528</v>
      </c>
      <c r="B64" s="771" t="s">
        <v>88</v>
      </c>
      <c r="D64" s="762">
        <v>15</v>
      </c>
      <c r="E64" s="762">
        <v>900</v>
      </c>
      <c r="F64" s="162">
        <f>D64*E64</f>
        <v>13500</v>
      </c>
    </row>
    <row r="65" spans="1:6" x14ac:dyDescent="0.25">
      <c r="A65" s="765" t="s">
        <v>529</v>
      </c>
      <c r="B65" s="771" t="s">
        <v>88</v>
      </c>
      <c r="D65" s="762">
        <v>8</v>
      </c>
      <c r="E65" s="762">
        <v>1000</v>
      </c>
      <c r="F65" s="162">
        <f t="shared" ref="F65:F110" si="1">D65*E65</f>
        <v>8000</v>
      </c>
    </row>
    <row r="66" spans="1:6" x14ac:dyDescent="0.25">
      <c r="A66" s="765" t="s">
        <v>530</v>
      </c>
      <c r="B66" s="771" t="s">
        <v>88</v>
      </c>
      <c r="D66" s="762">
        <v>5</v>
      </c>
      <c r="E66" s="762">
        <v>2000</v>
      </c>
      <c r="F66" s="162">
        <f t="shared" si="1"/>
        <v>10000</v>
      </c>
    </row>
    <row r="67" spans="1:6" x14ac:dyDescent="0.25">
      <c r="A67" s="765" t="s">
        <v>531</v>
      </c>
      <c r="B67" s="771" t="s">
        <v>88</v>
      </c>
      <c r="D67" s="762">
        <v>5</v>
      </c>
      <c r="E67" s="762">
        <v>3000</v>
      </c>
      <c r="F67" s="162">
        <f t="shared" si="1"/>
        <v>15000</v>
      </c>
    </row>
    <row r="68" spans="1:6" x14ac:dyDescent="0.25">
      <c r="A68" s="765" t="s">
        <v>532</v>
      </c>
      <c r="B68" s="771" t="s">
        <v>88</v>
      </c>
      <c r="D68" s="762">
        <v>100</v>
      </c>
      <c r="E68" s="762">
        <v>180</v>
      </c>
      <c r="F68" s="162">
        <f t="shared" si="1"/>
        <v>18000</v>
      </c>
    </row>
    <row r="69" spans="1:6" x14ac:dyDescent="0.25">
      <c r="A69" s="765" t="s">
        <v>533</v>
      </c>
      <c r="B69" s="771" t="s">
        <v>88</v>
      </c>
      <c r="D69" s="762">
        <v>20</v>
      </c>
      <c r="E69" s="762">
        <v>300</v>
      </c>
      <c r="F69" s="162">
        <f t="shared" si="1"/>
        <v>6000</v>
      </c>
    </row>
    <row r="70" spans="1:6" x14ac:dyDescent="0.25">
      <c r="A70" s="765" t="s">
        <v>534</v>
      </c>
      <c r="B70" s="771" t="s">
        <v>88</v>
      </c>
      <c r="D70" s="762">
        <v>5</v>
      </c>
      <c r="E70" s="762">
        <v>900</v>
      </c>
      <c r="F70" s="162">
        <f t="shared" si="1"/>
        <v>4500</v>
      </c>
    </row>
    <row r="71" spans="1:6" x14ac:dyDescent="0.25">
      <c r="A71" s="765" t="s">
        <v>535</v>
      </c>
      <c r="B71" s="771" t="s">
        <v>88</v>
      </c>
      <c r="D71" s="762">
        <v>1</v>
      </c>
      <c r="E71" s="762">
        <v>3800</v>
      </c>
      <c r="F71" s="162">
        <f t="shared" si="1"/>
        <v>3800</v>
      </c>
    </row>
    <row r="72" spans="1:6" x14ac:dyDescent="0.25">
      <c r="A72" s="765" t="s">
        <v>536</v>
      </c>
      <c r="B72" s="771" t="s">
        <v>88</v>
      </c>
      <c r="D72" s="762">
        <v>1</v>
      </c>
      <c r="E72" s="762">
        <v>4000</v>
      </c>
      <c r="F72" s="162">
        <f t="shared" si="1"/>
        <v>4000</v>
      </c>
    </row>
    <row r="73" spans="1:6" x14ac:dyDescent="0.25">
      <c r="A73" s="765" t="s">
        <v>537</v>
      </c>
      <c r="B73" s="771" t="s">
        <v>88</v>
      </c>
      <c r="D73" s="762">
        <v>1</v>
      </c>
      <c r="E73" s="762">
        <v>4800</v>
      </c>
      <c r="F73" s="162">
        <f t="shared" si="1"/>
        <v>4800</v>
      </c>
    </row>
    <row r="74" spans="1:6" x14ac:dyDescent="0.25">
      <c r="A74" s="765" t="s">
        <v>538</v>
      </c>
      <c r="B74" s="771" t="s">
        <v>88</v>
      </c>
      <c r="D74" s="762">
        <v>1</v>
      </c>
      <c r="E74" s="762">
        <v>2500</v>
      </c>
      <c r="F74" s="162">
        <f t="shared" si="1"/>
        <v>2500</v>
      </c>
    </row>
    <row r="75" spans="1:6" ht="31.5" x14ac:dyDescent="0.25">
      <c r="A75" s="765" t="s">
        <v>539</v>
      </c>
      <c r="B75" s="771" t="s">
        <v>88</v>
      </c>
      <c r="D75" s="762">
        <v>2</v>
      </c>
      <c r="E75" s="762">
        <v>1500</v>
      </c>
      <c r="F75" s="162">
        <f t="shared" si="1"/>
        <v>3000</v>
      </c>
    </row>
    <row r="76" spans="1:6" ht="31.5" x14ac:dyDescent="0.25">
      <c r="A76" s="765" t="s">
        <v>540</v>
      </c>
      <c r="B76" s="771" t="s">
        <v>88</v>
      </c>
      <c r="D76" s="762">
        <v>2</v>
      </c>
      <c r="E76" s="762">
        <v>850</v>
      </c>
      <c r="F76" s="162">
        <f t="shared" si="1"/>
        <v>1700</v>
      </c>
    </row>
    <row r="77" spans="1:6" x14ac:dyDescent="0.25">
      <c r="A77" s="766" t="s">
        <v>238</v>
      </c>
      <c r="B77" s="771"/>
      <c r="D77" s="763"/>
      <c r="E77" s="764"/>
      <c r="F77" s="162"/>
    </row>
    <row r="78" spans="1:6" x14ac:dyDescent="0.25">
      <c r="A78" s="767" t="s">
        <v>378</v>
      </c>
      <c r="B78" s="771" t="s">
        <v>88</v>
      </c>
      <c r="D78" s="91">
        <v>12</v>
      </c>
      <c r="E78" s="92">
        <v>109.2</v>
      </c>
      <c r="F78" s="162">
        <f t="shared" si="1"/>
        <v>1310.4000000000001</v>
      </c>
    </row>
    <row r="79" spans="1:6" x14ac:dyDescent="0.25">
      <c r="A79" s="767" t="s">
        <v>379</v>
      </c>
      <c r="B79" s="771" t="s">
        <v>88</v>
      </c>
      <c r="D79" s="91">
        <v>12</v>
      </c>
      <c r="E79" s="92">
        <v>366.82</v>
      </c>
      <c r="F79" s="162">
        <f t="shared" si="1"/>
        <v>4401.84</v>
      </c>
    </row>
    <row r="80" spans="1:6" x14ac:dyDescent="0.25">
      <c r="A80" s="767" t="s">
        <v>380</v>
      </c>
      <c r="B80" s="771" t="s">
        <v>88</v>
      </c>
      <c r="D80" s="91">
        <v>12</v>
      </c>
      <c r="E80" s="92">
        <v>747.11</v>
      </c>
      <c r="F80" s="162">
        <f t="shared" si="1"/>
        <v>8965.32</v>
      </c>
    </row>
    <row r="81" spans="1:6" x14ac:dyDescent="0.25">
      <c r="A81" s="767" t="s">
        <v>381</v>
      </c>
      <c r="B81" s="771" t="s">
        <v>88</v>
      </c>
      <c r="D81" s="91">
        <v>12</v>
      </c>
      <c r="E81" s="92">
        <v>3325.7</v>
      </c>
      <c r="F81" s="162">
        <f t="shared" si="1"/>
        <v>39908.399999999994</v>
      </c>
    </row>
    <row r="82" spans="1:6" x14ac:dyDescent="0.25">
      <c r="A82" s="767" t="s">
        <v>382</v>
      </c>
      <c r="B82" s="771" t="s">
        <v>88</v>
      </c>
      <c r="D82" s="91">
        <v>12</v>
      </c>
      <c r="E82" s="92">
        <v>1117.9000000000001</v>
      </c>
      <c r="F82" s="162">
        <f t="shared" si="1"/>
        <v>13414.800000000001</v>
      </c>
    </row>
    <row r="83" spans="1:6" x14ac:dyDescent="0.25">
      <c r="A83" s="767" t="s">
        <v>383</v>
      </c>
      <c r="B83" s="771" t="s">
        <v>88</v>
      </c>
      <c r="D83" s="91">
        <v>12</v>
      </c>
      <c r="E83" s="92">
        <v>1099.5</v>
      </c>
      <c r="F83" s="162">
        <f t="shared" si="1"/>
        <v>13194</v>
      </c>
    </row>
    <row r="84" spans="1:6" x14ac:dyDescent="0.25">
      <c r="A84" s="767" t="s">
        <v>384</v>
      </c>
      <c r="B84" s="771" t="s">
        <v>88</v>
      </c>
      <c r="D84" s="91">
        <v>12</v>
      </c>
      <c r="E84" s="92">
        <v>5443</v>
      </c>
      <c r="F84" s="162">
        <f t="shared" si="1"/>
        <v>65316</v>
      </c>
    </row>
    <row r="85" spans="1:6" x14ac:dyDescent="0.25">
      <c r="A85" s="767" t="s">
        <v>385</v>
      </c>
      <c r="B85" s="771" t="s">
        <v>88</v>
      </c>
      <c r="D85" s="91">
        <v>12</v>
      </c>
      <c r="E85" s="92">
        <v>679</v>
      </c>
      <c r="F85" s="162">
        <f t="shared" si="1"/>
        <v>8148</v>
      </c>
    </row>
    <row r="86" spans="1:6" x14ac:dyDescent="0.25">
      <c r="A86" s="767" t="s">
        <v>386</v>
      </c>
      <c r="B86" s="771" t="s">
        <v>88</v>
      </c>
      <c r="D86" s="91">
        <v>12</v>
      </c>
      <c r="E86" s="92">
        <v>4077</v>
      </c>
      <c r="F86" s="162">
        <f t="shared" si="1"/>
        <v>48924</v>
      </c>
    </row>
    <row r="87" spans="1:6" x14ac:dyDescent="0.25">
      <c r="A87" s="767" t="s">
        <v>387</v>
      </c>
      <c r="B87" s="771" t="s">
        <v>88</v>
      </c>
      <c r="D87" s="91">
        <v>11</v>
      </c>
      <c r="E87" s="92">
        <v>1368</v>
      </c>
      <c r="F87" s="162">
        <f t="shared" si="1"/>
        <v>15048</v>
      </c>
    </row>
    <row r="88" spans="1:6" x14ac:dyDescent="0.25">
      <c r="A88" s="767" t="s">
        <v>387</v>
      </c>
      <c r="B88" s="771" t="s">
        <v>88</v>
      </c>
      <c r="D88" s="91">
        <v>1</v>
      </c>
      <c r="E88" s="92">
        <v>1368.02</v>
      </c>
      <c r="F88" s="162">
        <f t="shared" si="1"/>
        <v>1368.02</v>
      </c>
    </row>
    <row r="89" spans="1:6" x14ac:dyDescent="0.25">
      <c r="A89" s="767" t="s">
        <v>541</v>
      </c>
      <c r="B89" s="771" t="s">
        <v>88</v>
      </c>
      <c r="D89" s="91">
        <v>1</v>
      </c>
      <c r="E89" s="92">
        <v>1201.22</v>
      </c>
      <c r="F89" s="162">
        <f t="shared" si="1"/>
        <v>1201.22</v>
      </c>
    </row>
    <row r="90" spans="1:6" x14ac:dyDescent="0.25">
      <c r="A90" s="768" t="s">
        <v>388</v>
      </c>
      <c r="B90" s="771"/>
      <c r="D90" s="91"/>
      <c r="E90" s="92"/>
      <c r="F90" s="162"/>
    </row>
    <row r="91" spans="1:6" x14ac:dyDescent="0.25">
      <c r="A91" s="767" t="s">
        <v>389</v>
      </c>
      <c r="B91" s="771" t="s">
        <v>88</v>
      </c>
      <c r="D91" s="91">
        <v>4</v>
      </c>
      <c r="E91" s="92">
        <v>1500</v>
      </c>
      <c r="F91" s="162">
        <f t="shared" si="1"/>
        <v>6000</v>
      </c>
    </row>
    <row r="92" spans="1:6" x14ac:dyDescent="0.25">
      <c r="A92" s="767" t="s">
        <v>390</v>
      </c>
      <c r="B92" s="771" t="s">
        <v>88</v>
      </c>
      <c r="D92" s="91">
        <v>2</v>
      </c>
      <c r="E92" s="92">
        <v>2575</v>
      </c>
      <c r="F92" s="162">
        <f t="shared" si="1"/>
        <v>5150</v>
      </c>
    </row>
    <row r="93" spans="1:6" x14ac:dyDescent="0.25">
      <c r="A93" s="767" t="s">
        <v>391</v>
      </c>
      <c r="B93" s="771" t="s">
        <v>88</v>
      </c>
      <c r="D93" s="91">
        <v>30</v>
      </c>
      <c r="E93" s="92">
        <v>115</v>
      </c>
      <c r="F93" s="162">
        <f t="shared" si="1"/>
        <v>3450</v>
      </c>
    </row>
    <row r="94" spans="1:6" x14ac:dyDescent="0.25">
      <c r="A94" s="767" t="s">
        <v>392</v>
      </c>
      <c r="B94" s="771" t="s">
        <v>88</v>
      </c>
      <c r="D94" s="91">
        <v>30</v>
      </c>
      <c r="E94" s="92">
        <v>180</v>
      </c>
      <c r="F94" s="162">
        <f t="shared" si="1"/>
        <v>5400</v>
      </c>
    </row>
    <row r="95" spans="1:6" x14ac:dyDescent="0.25">
      <c r="A95" s="768" t="s">
        <v>393</v>
      </c>
      <c r="B95" s="771"/>
      <c r="D95" s="91"/>
      <c r="E95" s="92"/>
      <c r="F95" s="162"/>
    </row>
    <row r="96" spans="1:6" x14ac:dyDescent="0.25">
      <c r="A96" s="767" t="s">
        <v>389</v>
      </c>
      <c r="B96" s="771" t="s">
        <v>88</v>
      </c>
      <c r="D96" s="91">
        <v>4</v>
      </c>
      <c r="E96" s="92">
        <v>1500</v>
      </c>
      <c r="F96" s="162">
        <f t="shared" si="1"/>
        <v>6000</v>
      </c>
    </row>
    <row r="97" spans="1:7" x14ac:dyDescent="0.25">
      <c r="A97" s="767" t="s">
        <v>394</v>
      </c>
      <c r="B97" s="771" t="s">
        <v>88</v>
      </c>
      <c r="D97" s="91">
        <v>3</v>
      </c>
      <c r="E97" s="92">
        <v>1000</v>
      </c>
      <c r="F97" s="162">
        <f t="shared" si="1"/>
        <v>3000</v>
      </c>
    </row>
    <row r="98" spans="1:7" x14ac:dyDescent="0.25">
      <c r="A98" s="767" t="s">
        <v>395</v>
      </c>
      <c r="B98" s="771" t="s">
        <v>88</v>
      </c>
      <c r="D98" s="91">
        <v>1</v>
      </c>
      <c r="E98" s="92">
        <v>2000</v>
      </c>
      <c r="F98" s="162">
        <f t="shared" si="1"/>
        <v>2000</v>
      </c>
    </row>
    <row r="99" spans="1:7" x14ac:dyDescent="0.25">
      <c r="A99" s="767" t="s">
        <v>396</v>
      </c>
      <c r="B99" s="771" t="s">
        <v>88</v>
      </c>
      <c r="D99" s="91">
        <v>1</v>
      </c>
      <c r="E99" s="92">
        <v>3000</v>
      </c>
      <c r="F99" s="162">
        <f t="shared" si="1"/>
        <v>3000</v>
      </c>
    </row>
    <row r="100" spans="1:7" x14ac:dyDescent="0.25">
      <c r="A100" s="459" t="s">
        <v>397</v>
      </c>
      <c r="B100" s="771"/>
      <c r="D100" s="91"/>
      <c r="E100" s="92"/>
      <c r="F100" s="162"/>
    </row>
    <row r="101" spans="1:7" x14ac:dyDescent="0.25">
      <c r="A101" s="767" t="s">
        <v>398</v>
      </c>
      <c r="B101" s="771" t="s">
        <v>88</v>
      </c>
      <c r="D101" s="91">
        <v>10</v>
      </c>
      <c r="E101" s="92">
        <v>800</v>
      </c>
      <c r="F101" s="162">
        <f t="shared" si="1"/>
        <v>8000</v>
      </c>
    </row>
    <row r="102" spans="1:7" x14ac:dyDescent="0.25">
      <c r="A102" s="767" t="s">
        <v>399</v>
      </c>
      <c r="B102" s="771" t="s">
        <v>88</v>
      </c>
      <c r="D102" s="91">
        <v>100</v>
      </c>
      <c r="E102" s="92">
        <v>150</v>
      </c>
      <c r="F102" s="162">
        <f t="shared" si="1"/>
        <v>15000</v>
      </c>
    </row>
    <row r="103" spans="1:7" x14ac:dyDescent="0.25">
      <c r="A103" s="767" t="s">
        <v>400</v>
      </c>
      <c r="B103" s="771" t="s">
        <v>88</v>
      </c>
      <c r="D103" s="91">
        <v>20</v>
      </c>
      <c r="E103" s="92">
        <v>380</v>
      </c>
      <c r="F103" s="162">
        <f t="shared" si="1"/>
        <v>7600</v>
      </c>
    </row>
    <row r="104" spans="1:7" x14ac:dyDescent="0.25">
      <c r="A104" s="767" t="s">
        <v>401</v>
      </c>
      <c r="B104" s="771" t="s">
        <v>88</v>
      </c>
      <c r="D104" s="91">
        <v>20</v>
      </c>
      <c r="E104" s="92">
        <v>450</v>
      </c>
      <c r="F104" s="162">
        <f t="shared" si="1"/>
        <v>9000</v>
      </c>
    </row>
    <row r="105" spans="1:7" x14ac:dyDescent="0.25">
      <c r="A105" s="769" t="s">
        <v>402</v>
      </c>
      <c r="B105" s="771" t="s">
        <v>88</v>
      </c>
      <c r="D105" s="91">
        <v>1</v>
      </c>
      <c r="E105" s="92">
        <v>4800</v>
      </c>
      <c r="F105" s="162">
        <f t="shared" si="1"/>
        <v>4800</v>
      </c>
    </row>
    <row r="106" spans="1:7" x14ac:dyDescent="0.25">
      <c r="A106" s="767" t="s">
        <v>403</v>
      </c>
      <c r="B106" s="771" t="s">
        <v>88</v>
      </c>
      <c r="D106" s="91">
        <v>10</v>
      </c>
      <c r="E106" s="92">
        <v>480</v>
      </c>
      <c r="F106" s="162">
        <f t="shared" si="1"/>
        <v>4800</v>
      </c>
    </row>
    <row r="107" spans="1:7" x14ac:dyDescent="0.25">
      <c r="A107" s="767" t="s">
        <v>400</v>
      </c>
      <c r="B107" s="771" t="s">
        <v>88</v>
      </c>
      <c r="D107" s="91">
        <v>10</v>
      </c>
      <c r="E107" s="92">
        <v>380</v>
      </c>
      <c r="F107" s="162">
        <f t="shared" si="1"/>
        <v>3800</v>
      </c>
    </row>
    <row r="108" spans="1:7" x14ac:dyDescent="0.25">
      <c r="A108" s="767" t="s">
        <v>404</v>
      </c>
      <c r="B108" s="771" t="s">
        <v>88</v>
      </c>
      <c r="D108" s="91">
        <v>1</v>
      </c>
      <c r="E108" s="92">
        <v>1750</v>
      </c>
      <c r="F108" s="162">
        <f t="shared" si="1"/>
        <v>1750</v>
      </c>
    </row>
    <row r="109" spans="1:7" x14ac:dyDescent="0.25">
      <c r="A109" s="769" t="s">
        <v>405</v>
      </c>
      <c r="B109" s="771" t="s">
        <v>88</v>
      </c>
      <c r="D109" s="91">
        <v>20</v>
      </c>
      <c r="E109" s="92">
        <v>500</v>
      </c>
      <c r="F109" s="162">
        <f t="shared" si="1"/>
        <v>10000</v>
      </c>
    </row>
    <row r="110" spans="1:7" ht="16.5" thickBot="1" x14ac:dyDescent="0.3">
      <c r="A110" s="770" t="s">
        <v>406</v>
      </c>
      <c r="B110" s="771" t="s">
        <v>88</v>
      </c>
      <c r="D110" s="460">
        <v>10</v>
      </c>
      <c r="E110" s="461">
        <v>1000</v>
      </c>
      <c r="F110" s="162">
        <f t="shared" si="1"/>
        <v>10000</v>
      </c>
    </row>
    <row r="111" spans="1:7" ht="18.75" x14ac:dyDescent="0.25">
      <c r="F111" s="471">
        <f>SUM(F64:F110)</f>
        <v>424750</v>
      </c>
    </row>
    <row r="112" spans="1:7" s="277" customFormat="1" ht="18.75" x14ac:dyDescent="0.25">
      <c r="A112" s="276"/>
      <c r="B112" s="276"/>
      <c r="C112" s="276"/>
      <c r="D112" s="276"/>
      <c r="E112" s="276"/>
      <c r="F112" s="276"/>
      <c r="G112" s="255"/>
    </row>
    <row r="113" spans="1:9" s="277" customFormat="1" ht="18.75" x14ac:dyDescent="0.25">
      <c r="A113" s="685" t="s">
        <v>122</v>
      </c>
      <c r="B113" s="685"/>
      <c r="C113" s="685"/>
      <c r="D113" s="685"/>
      <c r="E113" s="685"/>
      <c r="F113" s="685"/>
      <c r="G113" s="255"/>
    </row>
    <row r="114" spans="1:9" s="277" customFormat="1" ht="31.5" customHeight="1" x14ac:dyDescent="0.25">
      <c r="A114" s="692" t="s">
        <v>281</v>
      </c>
      <c r="B114" s="692"/>
      <c r="C114" s="692"/>
      <c r="D114" s="692"/>
      <c r="E114" s="692"/>
      <c r="F114" s="692"/>
      <c r="G114" s="692"/>
    </row>
    <row r="115" spans="1:9" s="277" customFormat="1" x14ac:dyDescent="0.25">
      <c r="A115" s="686" t="s">
        <v>125</v>
      </c>
      <c r="B115" s="687"/>
      <c r="C115" s="346"/>
      <c r="D115" s="690" t="s">
        <v>11</v>
      </c>
      <c r="E115" s="690" t="s">
        <v>49</v>
      </c>
      <c r="F115" s="690" t="s">
        <v>15</v>
      </c>
      <c r="G115" s="703" t="s">
        <v>6</v>
      </c>
    </row>
    <row r="116" spans="1:9" s="277" customFormat="1" x14ac:dyDescent="0.25">
      <c r="A116" s="688"/>
      <c r="B116" s="689"/>
      <c r="C116" s="346"/>
      <c r="D116" s="691"/>
      <c r="E116" s="691"/>
      <c r="F116" s="691"/>
      <c r="G116" s="704"/>
    </row>
    <row r="117" spans="1:9" s="277" customFormat="1" x14ac:dyDescent="0.25">
      <c r="A117" s="686">
        <v>1</v>
      </c>
      <c r="B117" s="687"/>
      <c r="C117" s="345"/>
      <c r="D117" s="347">
        <v>2</v>
      </c>
      <c r="E117" s="347">
        <v>3</v>
      </c>
      <c r="F117" s="347">
        <v>4</v>
      </c>
      <c r="G117" s="352" t="s">
        <v>70</v>
      </c>
    </row>
    <row r="118" spans="1:9" s="277" customFormat="1" x14ac:dyDescent="0.25">
      <c r="A118" s="344" t="s">
        <v>282</v>
      </c>
      <c r="B118" s="416"/>
      <c r="C118" s="275"/>
      <c r="D118" s="91" t="s">
        <v>126</v>
      </c>
      <c r="E118" s="91">
        <v>1</v>
      </c>
      <c r="F118" s="92">
        <v>30000</v>
      </c>
      <c r="G118" s="274">
        <f>E118*F118</f>
        <v>30000</v>
      </c>
    </row>
    <row r="119" spans="1:9" s="277" customFormat="1" ht="24.75" hidden="1" customHeight="1" x14ac:dyDescent="0.25">
      <c r="A119" s="350" t="s">
        <v>236</v>
      </c>
      <c r="B119" s="351"/>
      <c r="C119" s="93"/>
      <c r="D119" s="91" t="s">
        <v>126</v>
      </c>
      <c r="E119" s="91"/>
      <c r="F119" s="92"/>
      <c r="G119" s="274"/>
    </row>
    <row r="120" spans="1:9" hidden="1" x14ac:dyDescent="0.25">
      <c r="A120" s="701" t="s">
        <v>237</v>
      </c>
      <c r="B120" s="702"/>
      <c r="C120" s="93"/>
      <c r="D120" s="415" t="s">
        <v>127</v>
      </c>
      <c r="E120" s="415"/>
      <c r="F120" s="92"/>
      <c r="G120" s="274"/>
    </row>
    <row r="121" spans="1:9" ht="32.25" customHeight="1" x14ac:dyDescent="0.25">
      <c r="A121" s="706"/>
      <c r="B121" s="706"/>
      <c r="C121" s="414"/>
      <c r="D121" s="411"/>
      <c r="E121" s="411"/>
      <c r="F121" s="92" t="s">
        <v>59</v>
      </c>
      <c r="G121" s="472">
        <f>G118</f>
        <v>30000</v>
      </c>
    </row>
    <row r="122" spans="1:9" ht="32.25" customHeight="1" x14ac:dyDescent="0.25">
      <c r="A122" s="409"/>
      <c r="B122" s="409"/>
      <c r="C122" s="410"/>
      <c r="D122" s="411"/>
      <c r="E122" s="411"/>
      <c r="F122" s="412"/>
      <c r="G122" s="413"/>
    </row>
    <row r="123" spans="1:9" ht="32.25" customHeight="1" x14ac:dyDescent="0.25">
      <c r="A123" s="707" t="str">
        <f>'таланты+инициативы0,28'!A88:F88</f>
        <v xml:space="preserve">Затраты на оплату труда работников, непосредственно НЕ связанных с выполнением работы </v>
      </c>
      <c r="B123" s="707"/>
      <c r="C123" s="707"/>
      <c r="D123" s="707"/>
      <c r="E123" s="707"/>
      <c r="F123" s="707"/>
    </row>
    <row r="124" spans="1:9" s="38" customFormat="1" ht="14.45" customHeight="1" x14ac:dyDescent="0.25">
      <c r="A124" s="577" t="s">
        <v>170</v>
      </c>
      <c r="B124" s="577"/>
      <c r="C124" s="577"/>
      <c r="D124" s="577"/>
      <c r="E124" s="577"/>
      <c r="F124" s="577"/>
      <c r="G124" s="578"/>
      <c r="H124" s="578"/>
      <c r="I124" s="153"/>
    </row>
    <row r="125" spans="1:9" s="38" customFormat="1" ht="15" customHeight="1" x14ac:dyDescent="0.25">
      <c r="A125" s="579" t="s">
        <v>62</v>
      </c>
      <c r="B125" s="582" t="s">
        <v>159</v>
      </c>
      <c r="C125" s="582"/>
      <c r="D125" s="583" t="s">
        <v>163</v>
      </c>
      <c r="E125" s="579" t="s">
        <v>169</v>
      </c>
      <c r="F125" s="586" t="s">
        <v>6</v>
      </c>
      <c r="G125" s="213"/>
      <c r="H125" s="213"/>
    </row>
    <row r="126" spans="1:9" s="38" customFormat="1" ht="15" customHeight="1" x14ac:dyDescent="0.25">
      <c r="A126" s="580"/>
      <c r="B126" s="582"/>
      <c r="C126" s="582"/>
      <c r="D126" s="584"/>
      <c r="E126" s="580"/>
      <c r="F126" s="586"/>
      <c r="G126" s="176"/>
      <c r="H126" s="176"/>
    </row>
    <row r="127" spans="1:9" s="38" customFormat="1" ht="15" x14ac:dyDescent="0.25">
      <c r="A127" s="581"/>
      <c r="B127" s="582"/>
      <c r="C127" s="582"/>
      <c r="D127" s="585"/>
      <c r="E127" s="581"/>
      <c r="F127" s="586"/>
    </row>
    <row r="128" spans="1:9" s="38" customFormat="1" ht="15" x14ac:dyDescent="0.25">
      <c r="A128" s="514">
        <v>1</v>
      </c>
      <c r="B128" s="587">
        <v>2</v>
      </c>
      <c r="C128" s="588"/>
      <c r="D128" s="514">
        <v>5</v>
      </c>
      <c r="E128" s="178">
        <v>6</v>
      </c>
      <c r="F128" s="178">
        <v>7</v>
      </c>
    </row>
    <row r="129" spans="1:10" s="38" customFormat="1" ht="15" x14ac:dyDescent="0.25">
      <c r="A129" s="359" t="s">
        <v>193</v>
      </c>
      <c r="B129" s="511">
        <v>0.31</v>
      </c>
      <c r="C129" s="512">
        <v>1</v>
      </c>
      <c r="D129" s="152">
        <v>442.7</v>
      </c>
      <c r="E129" s="179">
        <f>D129*30.2%</f>
        <v>133.69540000000001</v>
      </c>
      <c r="F129" s="179">
        <f>D129+E129</f>
        <v>576.3954</v>
      </c>
    </row>
    <row r="130" spans="1:10" s="38" customFormat="1" ht="15" x14ac:dyDescent="0.25">
      <c r="A130" s="513"/>
      <c r="B130" s="589">
        <f>B129</f>
        <v>0.31</v>
      </c>
      <c r="C130" s="589"/>
      <c r="D130" s="129">
        <f>SUM(D129:D129)</f>
        <v>442.7</v>
      </c>
      <c r="E130" s="129">
        <f>SUM(E129:E129)</f>
        <v>133.69540000000001</v>
      </c>
      <c r="F130" s="129">
        <f>F129</f>
        <v>576.3954</v>
      </c>
    </row>
    <row r="131" spans="1:10" x14ac:dyDescent="0.25">
      <c r="A131" s="11"/>
      <c r="B131" s="11"/>
      <c r="C131" s="11"/>
      <c r="D131" s="11"/>
      <c r="E131" s="11"/>
      <c r="F131" s="96">
        <f>D51</f>
        <v>0.31</v>
      </c>
    </row>
    <row r="132" spans="1:10" ht="31.5" customHeight="1" x14ac:dyDescent="0.25">
      <c r="A132" s="290" t="s">
        <v>0</v>
      </c>
      <c r="B132" s="596" t="s">
        <v>1</v>
      </c>
      <c r="C132" s="307"/>
      <c r="D132" s="596" t="s">
        <v>2</v>
      </c>
      <c r="E132" s="590" t="s">
        <v>3</v>
      </c>
      <c r="F132" s="591"/>
      <c r="G132" s="597" t="s">
        <v>35</v>
      </c>
      <c r="H132" s="307" t="s">
        <v>5</v>
      </c>
      <c r="I132" s="596" t="s">
        <v>6</v>
      </c>
    </row>
    <row r="133" spans="1:10" ht="30" x14ac:dyDescent="0.25">
      <c r="A133" s="362"/>
      <c r="B133" s="596"/>
      <c r="C133" s="307"/>
      <c r="D133" s="596"/>
      <c r="E133" s="307" t="s">
        <v>231</v>
      </c>
      <c r="F133" s="307" t="s">
        <v>240</v>
      </c>
      <c r="G133" s="597"/>
      <c r="H133" s="307" t="s">
        <v>53</v>
      </c>
      <c r="I133" s="596"/>
    </row>
    <row r="134" spans="1:10" x14ac:dyDescent="0.25">
      <c r="A134" s="363"/>
      <c r="B134" s="596"/>
      <c r="C134" s="307"/>
      <c r="D134" s="596"/>
      <c r="E134" s="307" t="s">
        <v>4</v>
      </c>
      <c r="F134" s="53"/>
      <c r="G134" s="597"/>
      <c r="H134" s="307" t="s">
        <v>232</v>
      </c>
      <c r="I134" s="596"/>
    </row>
    <row r="135" spans="1:10" x14ac:dyDescent="0.25">
      <c r="A135" s="705">
        <v>1</v>
      </c>
      <c r="B135" s="596">
        <v>2</v>
      </c>
      <c r="C135" s="307"/>
      <c r="D135" s="596">
        <v>3</v>
      </c>
      <c r="E135" s="596" t="s">
        <v>230</v>
      </c>
      <c r="F135" s="596">
        <v>5</v>
      </c>
      <c r="G135" s="597" t="s">
        <v>7</v>
      </c>
      <c r="H135" s="307" t="s">
        <v>54</v>
      </c>
      <c r="I135" s="596" t="s">
        <v>55</v>
      </c>
    </row>
    <row r="136" spans="1:10" x14ac:dyDescent="0.25">
      <c r="A136" s="705"/>
      <c r="B136" s="596"/>
      <c r="C136" s="307"/>
      <c r="D136" s="596"/>
      <c r="E136" s="596"/>
      <c r="F136" s="596"/>
      <c r="G136" s="597"/>
      <c r="H136" s="54">
        <v>1780.6</v>
      </c>
      <c r="I136" s="596"/>
    </row>
    <row r="137" spans="1:10" x14ac:dyDescent="0.25">
      <c r="A137" s="364" t="str">
        <f>'инновации+добровольчество0,41'!A188</f>
        <v>Заведующий МЦ</v>
      </c>
      <c r="B137" s="88">
        <v>73188.34</v>
      </c>
      <c r="C137" s="88"/>
      <c r="D137" s="307">
        <f>1*F131</f>
        <v>0.31</v>
      </c>
      <c r="E137" s="56">
        <f>D137*1780.6</f>
        <v>551.98599999999999</v>
      </c>
      <c r="F137" s="57">
        <v>1</v>
      </c>
      <c r="G137" s="58">
        <f>E137/F137</f>
        <v>551.98599999999999</v>
      </c>
      <c r="H137" s="56">
        <f>B137*1.302/1780.6*12</f>
        <v>642.19623955969905</v>
      </c>
      <c r="I137" s="56">
        <f>G137*H137</f>
        <v>354483.33348960005</v>
      </c>
    </row>
    <row r="138" spans="1:10" x14ac:dyDescent="0.25">
      <c r="A138" s="364" t="str">
        <f>'инновации+добровольчество0,41'!A189</f>
        <v>Водитель</v>
      </c>
      <c r="B138" s="37">
        <v>27899</v>
      </c>
      <c r="C138" s="173"/>
      <c r="D138" s="307">
        <f>1*F131</f>
        <v>0.31</v>
      </c>
      <c r="E138" s="56">
        <f t="shared" ref="E138:E140" si="2">D138*1780.6</f>
        <v>551.98599999999999</v>
      </c>
      <c r="F138" s="57">
        <v>1</v>
      </c>
      <c r="G138" s="58">
        <f t="shared" ref="G138:G140" si="3">E138/F138</f>
        <v>551.98599999999999</v>
      </c>
      <c r="H138" s="56">
        <f t="shared" ref="H138:H140" si="4">B138*1.302/1780.6*12</f>
        <v>244.80173873975065</v>
      </c>
      <c r="I138" s="56">
        <f>G138*H138</f>
        <v>135127.13256</v>
      </c>
    </row>
    <row r="139" spans="1:10" x14ac:dyDescent="0.25">
      <c r="A139" s="364" t="str">
        <f>'инновации+добровольчество0,41'!A190</f>
        <v>Рабочий по обслуживанию здания</v>
      </c>
      <c r="B139" s="58">
        <v>27899</v>
      </c>
      <c r="C139" s="58"/>
      <c r="D139" s="307">
        <f>0.5*F131</f>
        <v>0.155</v>
      </c>
      <c r="E139" s="56">
        <f t="shared" si="2"/>
        <v>275.99299999999999</v>
      </c>
      <c r="F139" s="57">
        <v>1</v>
      </c>
      <c r="G139" s="58">
        <f t="shared" si="3"/>
        <v>275.99299999999999</v>
      </c>
      <c r="H139" s="56">
        <f t="shared" si="4"/>
        <v>244.80173873975065</v>
      </c>
      <c r="I139" s="56">
        <f>G139*H139</f>
        <v>67563.566279999999</v>
      </c>
    </row>
    <row r="140" spans="1:10" x14ac:dyDescent="0.25">
      <c r="A140" s="364" t="str">
        <f>'инновации+добровольчество0,41'!A191</f>
        <v>Уборщик служебных помещений</v>
      </c>
      <c r="B140" s="37">
        <v>27899</v>
      </c>
      <c r="C140" s="309"/>
      <c r="D140" s="307">
        <f>1*F131</f>
        <v>0.31</v>
      </c>
      <c r="E140" s="56">
        <f t="shared" si="2"/>
        <v>551.98599999999999</v>
      </c>
      <c r="F140" s="57">
        <v>1</v>
      </c>
      <c r="G140" s="58">
        <f t="shared" si="3"/>
        <v>551.98599999999999</v>
      </c>
      <c r="H140" s="56">
        <f t="shared" si="4"/>
        <v>244.80173873975065</v>
      </c>
      <c r="I140" s="56">
        <f>G140*H140</f>
        <v>135127.13256</v>
      </c>
      <c r="J140" s="169"/>
    </row>
    <row r="141" spans="1:10" x14ac:dyDescent="0.25">
      <c r="A141" s="708" t="s">
        <v>28</v>
      </c>
      <c r="B141" s="709"/>
      <c r="C141" s="709"/>
      <c r="D141" s="709"/>
      <c r="E141" s="709"/>
      <c r="F141" s="710"/>
      <c r="G141" s="329"/>
      <c r="H141" s="329"/>
      <c r="I141" s="361">
        <f>SUM(I137:I140)</f>
        <v>692301.16488960013</v>
      </c>
    </row>
    <row r="142" spans="1:10" x14ac:dyDescent="0.25">
      <c r="A142" s="365"/>
      <c r="B142" s="365"/>
      <c r="C142" s="365"/>
      <c r="D142" s="366"/>
      <c r="E142" s="366"/>
      <c r="F142" s="366"/>
      <c r="G142" s="366"/>
      <c r="H142" s="366"/>
      <c r="I142" s="367"/>
    </row>
    <row r="143" spans="1:10" s="45" customFormat="1" ht="14.45" customHeight="1" x14ac:dyDescent="0.25">
      <c r="A143" s="339" t="s">
        <v>185</v>
      </c>
      <c r="B143" s="339"/>
      <c r="C143" s="339"/>
      <c r="D143" s="340"/>
      <c r="E143" s="340"/>
      <c r="F143" s="340"/>
      <c r="G143" s="340"/>
      <c r="H143" s="340"/>
    </row>
    <row r="144" spans="1:10" s="45" customFormat="1" ht="14.45" customHeight="1" x14ac:dyDescent="0.25">
      <c r="A144" s="579" t="s">
        <v>62</v>
      </c>
      <c r="B144" s="599" t="s">
        <v>159</v>
      </c>
      <c r="C144" s="600"/>
      <c r="D144" s="605"/>
      <c r="E144" s="606"/>
      <c r="F144" s="607"/>
      <c r="G144" s="213"/>
      <c r="H144" s="213"/>
    </row>
    <row r="145" spans="1:8" s="45" customFormat="1" ht="14.45" customHeight="1" x14ac:dyDescent="0.25">
      <c r="A145" s="580"/>
      <c r="B145" s="601"/>
      <c r="C145" s="602"/>
      <c r="D145" s="584" t="s">
        <v>163</v>
      </c>
      <c r="E145" s="580" t="s">
        <v>169</v>
      </c>
      <c r="F145" s="580" t="s">
        <v>6</v>
      </c>
    </row>
    <row r="146" spans="1:8" s="45" customFormat="1" ht="15" x14ac:dyDescent="0.25">
      <c r="A146" s="581"/>
      <c r="B146" s="603"/>
      <c r="C146" s="604"/>
      <c r="D146" s="585"/>
      <c r="E146" s="581"/>
      <c r="F146" s="581"/>
    </row>
    <row r="147" spans="1:8" s="45" customFormat="1" ht="15" x14ac:dyDescent="0.25">
      <c r="A147" s="297">
        <v>1</v>
      </c>
      <c r="B147" s="587">
        <v>2</v>
      </c>
      <c r="C147" s="588"/>
      <c r="D147" s="297">
        <v>5</v>
      </c>
      <c r="E147" s="297">
        <v>6</v>
      </c>
      <c r="F147" s="297">
        <v>7</v>
      </c>
    </row>
    <row r="148" spans="1:8" s="45" customFormat="1" ht="15" x14ac:dyDescent="0.25">
      <c r="A148" s="295" t="s">
        <v>166</v>
      </c>
      <c r="B148" s="297">
        <f>F165</f>
        <v>0.31</v>
      </c>
      <c r="C148" s="296"/>
      <c r="D148" s="152">
        <v>5047.62</v>
      </c>
      <c r="E148" s="185">
        <f t="shared" ref="E148:E150" si="5">D148*30.2%</f>
        <v>1524.3812399999999</v>
      </c>
      <c r="F148" s="185">
        <f>D148+E148</f>
        <v>6572.0012399999996</v>
      </c>
    </row>
    <row r="149" spans="1:8" s="45" customFormat="1" ht="15" x14ac:dyDescent="0.25">
      <c r="A149" s="295" t="s">
        <v>167</v>
      </c>
      <c r="B149" s="297">
        <f>0.5*F131</f>
        <v>0.155</v>
      </c>
      <c r="C149" s="296"/>
      <c r="D149" s="152">
        <v>2523.81</v>
      </c>
      <c r="E149" s="185">
        <f t="shared" si="5"/>
        <v>762.19061999999997</v>
      </c>
      <c r="F149" s="185">
        <f t="shared" ref="F149:F150" si="6">D149+E149</f>
        <v>3286.0006199999998</v>
      </c>
    </row>
    <row r="150" spans="1:8" s="45" customFormat="1" ht="15" x14ac:dyDescent="0.25">
      <c r="A150" s="295" t="s">
        <v>146</v>
      </c>
      <c r="B150" s="297">
        <f>1*F131</f>
        <v>0.31</v>
      </c>
      <c r="C150" s="296"/>
      <c r="D150" s="152">
        <v>5047.62</v>
      </c>
      <c r="E150" s="185">
        <f t="shared" si="5"/>
        <v>1524.3812399999999</v>
      </c>
      <c r="F150" s="185">
        <f t="shared" si="6"/>
        <v>6572.0012399999996</v>
      </c>
    </row>
    <row r="151" spans="1:8" s="45" customFormat="1" ht="15" x14ac:dyDescent="0.25">
      <c r="A151" s="155"/>
      <c r="B151" s="293"/>
      <c r="C151" s="156"/>
      <c r="D151" s="129">
        <f>SUM(D148:D150)</f>
        <v>12619.05</v>
      </c>
      <c r="E151" s="129">
        <f>SUM(E148:E150)</f>
        <v>3810.9530999999997</v>
      </c>
      <c r="F151" s="269">
        <f>SUM(F148:F150)</f>
        <v>16430.003100000002</v>
      </c>
    </row>
    <row r="152" spans="1:8" s="45" customFormat="1" ht="14.45" hidden="1" customHeight="1" x14ac:dyDescent="0.25">
      <c r="A152" s="339" t="s">
        <v>171</v>
      </c>
      <c r="B152" s="339"/>
      <c r="C152" s="339"/>
      <c r="D152" s="339"/>
      <c r="E152" s="339"/>
      <c r="F152" s="339"/>
      <c r="G152" s="339"/>
      <c r="H152" s="339"/>
    </row>
    <row r="153" spans="1:8" s="45" customFormat="1" ht="14.45" hidden="1" customHeight="1" x14ac:dyDescent="0.25">
      <c r="A153" s="579" t="s">
        <v>62</v>
      </c>
      <c r="B153" s="599" t="s">
        <v>159</v>
      </c>
      <c r="C153" s="714"/>
      <c r="D153" s="341" t="s">
        <v>160</v>
      </c>
      <c r="E153" s="343"/>
      <c r="F153" s="343"/>
      <c r="G153" s="343"/>
      <c r="H153" s="342"/>
    </row>
    <row r="154" spans="1:8" s="45" customFormat="1" ht="14.45" hidden="1" customHeight="1" x14ac:dyDescent="0.25">
      <c r="A154" s="580"/>
      <c r="B154" s="601"/>
      <c r="C154" s="602"/>
      <c r="D154" s="711" t="s">
        <v>161</v>
      </c>
      <c r="E154" s="579" t="s">
        <v>162</v>
      </c>
      <c r="F154" s="583" t="s">
        <v>163</v>
      </c>
      <c r="G154" s="579" t="s">
        <v>169</v>
      </c>
      <c r="H154" s="579" t="s">
        <v>6</v>
      </c>
    </row>
    <row r="155" spans="1:8" s="45" customFormat="1" ht="15" hidden="1" x14ac:dyDescent="0.25">
      <c r="A155" s="581"/>
      <c r="B155" s="603"/>
      <c r="C155" s="604"/>
      <c r="D155" s="712"/>
      <c r="E155" s="581"/>
      <c r="F155" s="585"/>
      <c r="G155" s="581"/>
      <c r="H155" s="581"/>
    </row>
    <row r="156" spans="1:8" s="45" customFormat="1" ht="15" hidden="1" x14ac:dyDescent="0.25">
      <c r="A156" s="297">
        <v>1</v>
      </c>
      <c r="B156" s="587">
        <v>2</v>
      </c>
      <c r="C156" s="588"/>
      <c r="D156" s="297">
        <v>3</v>
      </c>
      <c r="E156" s="297">
        <v>4</v>
      </c>
      <c r="F156" s="297">
        <v>5</v>
      </c>
      <c r="G156" s="297">
        <v>6</v>
      </c>
      <c r="H156" s="297">
        <v>7</v>
      </c>
    </row>
    <row r="157" spans="1:8" s="45" customFormat="1" ht="15" hidden="1" x14ac:dyDescent="0.25">
      <c r="A157" s="295" t="s">
        <v>164</v>
      </c>
      <c r="B157" s="297">
        <v>0.39300000000000002</v>
      </c>
      <c r="C157" s="296">
        <v>1</v>
      </c>
      <c r="D157" s="152">
        <v>30497.8</v>
      </c>
      <c r="E157" s="113">
        <v>41441.4</v>
      </c>
      <c r="F157" s="152">
        <f>30497.8*0.393</f>
        <v>11985.635400000001</v>
      </c>
      <c r="G157" s="185">
        <f>F157*30.2%</f>
        <v>3619.6618908</v>
      </c>
      <c r="H157" s="185">
        <f>F157+G157</f>
        <v>15605.297290800001</v>
      </c>
    </row>
    <row r="158" spans="1:8" s="45" customFormat="1" ht="15" hidden="1" x14ac:dyDescent="0.25">
      <c r="A158" s="295" t="s">
        <v>166</v>
      </c>
      <c r="B158" s="297">
        <f>1*0.393</f>
        <v>0.39300000000000002</v>
      </c>
      <c r="C158" s="296"/>
      <c r="D158" s="152">
        <v>8353.5499999999993</v>
      </c>
      <c r="E158" s="113">
        <v>11244.72</v>
      </c>
      <c r="F158" s="152">
        <f>8353.55*0.393</f>
        <v>3282.94515</v>
      </c>
      <c r="G158" s="185">
        <f>F158*30.2%</f>
        <v>991.4494353</v>
      </c>
      <c r="H158" s="185">
        <f>F158+G158</f>
        <v>4274.3945853000005</v>
      </c>
    </row>
    <row r="159" spans="1:8" s="45" customFormat="1" ht="15" hidden="1" x14ac:dyDescent="0.25">
      <c r="A159" s="295" t="s">
        <v>167</v>
      </c>
      <c r="B159" s="297">
        <f>0.5*0.393</f>
        <v>0.19650000000000001</v>
      </c>
      <c r="C159" s="296"/>
      <c r="D159" s="152">
        <v>3761.62</v>
      </c>
      <c r="E159" s="113">
        <v>4983</v>
      </c>
      <c r="F159" s="152">
        <f>3761.62*0.393</f>
        <v>1478.31666</v>
      </c>
      <c r="G159" s="185">
        <f>F159*30.2%</f>
        <v>446.45163131999999</v>
      </c>
      <c r="H159" s="185">
        <f>F159+G159</f>
        <v>1924.7682913199999</v>
      </c>
    </row>
    <row r="160" spans="1:8" s="45" customFormat="1" ht="15" hidden="1" x14ac:dyDescent="0.25">
      <c r="A160" s="295" t="s">
        <v>146</v>
      </c>
      <c r="B160" s="297">
        <f>1*0.393</f>
        <v>0.39300000000000002</v>
      </c>
      <c r="C160" s="296"/>
      <c r="D160" s="152">
        <v>6266.1</v>
      </c>
      <c r="E160" s="113">
        <v>8398.2000000000007</v>
      </c>
      <c r="F160" s="152">
        <f>6266.1*0.393</f>
        <v>2462.5773000000004</v>
      </c>
      <c r="G160" s="185">
        <f>F160*30.2%</f>
        <v>743.69834460000004</v>
      </c>
      <c r="H160" s="185">
        <f>F160+G160</f>
        <v>3206.2756446000003</v>
      </c>
    </row>
    <row r="161" spans="1:8" s="45" customFormat="1" ht="15" hidden="1" x14ac:dyDescent="0.25">
      <c r="A161" s="295" t="s">
        <v>168</v>
      </c>
      <c r="B161" s="297">
        <f>3*0.393</f>
        <v>1.179</v>
      </c>
      <c r="C161" s="296"/>
      <c r="D161" s="152">
        <v>20749.32</v>
      </c>
      <c r="E161" s="113">
        <v>28148.04</v>
      </c>
      <c r="F161" s="152">
        <f>20749.32*0.393</f>
        <v>8154.4827599999999</v>
      </c>
      <c r="G161" s="185">
        <f>F161*30.2%</f>
        <v>2462.6537935199999</v>
      </c>
      <c r="H161" s="185">
        <f>F161+G161</f>
        <v>10617.13655352</v>
      </c>
    </row>
    <row r="162" spans="1:8" s="45" customFormat="1" ht="18.75" hidden="1" x14ac:dyDescent="0.25">
      <c r="A162" s="155"/>
      <c r="B162" s="293"/>
      <c r="C162" s="156"/>
      <c r="D162" s="129">
        <f>SUM(D157:D161)</f>
        <v>69628.39</v>
      </c>
      <c r="E162" s="129">
        <f>SUM(E157:E161)</f>
        <v>94215.360000000015</v>
      </c>
      <c r="F162" s="129">
        <f>SUM(F157:F161)</f>
        <v>27363.957269999999</v>
      </c>
      <c r="G162" s="129">
        <f>SUM(G157:G161)</f>
        <v>8263.91509554</v>
      </c>
      <c r="H162" s="225"/>
    </row>
    <row r="163" spans="1:8" s="45" customFormat="1" ht="18.75" x14ac:dyDescent="0.25">
      <c r="A163" s="370"/>
      <c r="B163" s="371"/>
      <c r="C163" s="371"/>
      <c r="D163" s="372"/>
      <c r="E163" s="372"/>
      <c r="F163" s="372"/>
      <c r="G163" s="212"/>
      <c r="H163" s="215"/>
    </row>
    <row r="164" spans="1:8" ht="15.6" customHeight="1" x14ac:dyDescent="0.25">
      <c r="A164" s="595" t="s">
        <v>12</v>
      </c>
      <c r="B164" s="595"/>
      <c r="C164" s="595"/>
      <c r="D164" s="595"/>
      <c r="E164" s="595"/>
      <c r="F164" s="595"/>
      <c r="H164" s="169"/>
    </row>
    <row r="165" spans="1:8" x14ac:dyDescent="0.25">
      <c r="A165" s="163"/>
      <c r="B165" s="163"/>
      <c r="C165" s="163"/>
      <c r="D165" s="163"/>
      <c r="E165" s="163"/>
      <c r="F165" s="164">
        <f>F131</f>
        <v>0.31</v>
      </c>
    </row>
    <row r="166" spans="1:8" ht="15.75" customHeight="1" x14ac:dyDescent="0.25">
      <c r="A166" s="705" t="s">
        <v>13</v>
      </c>
      <c r="B166" s="705" t="s">
        <v>11</v>
      </c>
      <c r="C166" s="333"/>
      <c r="D166" s="705" t="s">
        <v>14</v>
      </c>
      <c r="E166" s="705" t="s">
        <v>15</v>
      </c>
      <c r="F166" s="715" t="s">
        <v>6</v>
      </c>
    </row>
    <row r="167" spans="1:8" x14ac:dyDescent="0.25">
      <c r="A167" s="705"/>
      <c r="B167" s="705"/>
      <c r="C167" s="333"/>
      <c r="D167" s="705"/>
      <c r="E167" s="705"/>
      <c r="F167" s="716"/>
    </row>
    <row r="168" spans="1:8" x14ac:dyDescent="0.25">
      <c r="A168" s="288">
        <v>1</v>
      </c>
      <c r="B168" s="288">
        <v>2</v>
      </c>
      <c r="C168" s="288"/>
      <c r="D168" s="288">
        <v>3</v>
      </c>
      <c r="E168" s="288">
        <v>4</v>
      </c>
      <c r="F168" s="288" t="s">
        <v>178</v>
      </c>
    </row>
    <row r="169" spans="1:8" x14ac:dyDescent="0.25">
      <c r="A169" s="392" t="s">
        <v>17</v>
      </c>
      <c r="B169" s="333" t="s">
        <v>18</v>
      </c>
      <c r="C169" s="333"/>
      <c r="D169" s="77">
        <f>55*F165</f>
        <v>17.05</v>
      </c>
      <c r="E169" s="369">
        <v>3245.16</v>
      </c>
      <c r="F169" s="77">
        <f>D169*E169</f>
        <v>55329.978000000003</v>
      </c>
    </row>
    <row r="170" spans="1:8" ht="18.75" x14ac:dyDescent="0.25">
      <c r="A170" s="392" t="s">
        <v>250</v>
      </c>
      <c r="B170" s="333" t="s">
        <v>199</v>
      </c>
      <c r="C170" s="333"/>
      <c r="D170" s="333">
        <f>106.3*F165</f>
        <v>32.952999999999996</v>
      </c>
      <c r="E170" s="369">
        <v>46.7</v>
      </c>
      <c r="F170" s="77">
        <f>D170*E170+14.98</f>
        <v>1553.8851</v>
      </c>
    </row>
    <row r="171" spans="1:8" ht="18.75" x14ac:dyDescent="0.25">
      <c r="A171" s="392" t="s">
        <v>251</v>
      </c>
      <c r="B171" s="333" t="s">
        <v>56</v>
      </c>
      <c r="C171" s="333"/>
      <c r="D171" s="333">
        <f>6*F165</f>
        <v>1.8599999999999999</v>
      </c>
      <c r="E171" s="369">
        <v>9000</v>
      </c>
      <c r="F171" s="77">
        <f t="shared" ref="F171:F174" si="7">D171*E171</f>
        <v>16740</v>
      </c>
    </row>
    <row r="172" spans="1:8" x14ac:dyDescent="0.25">
      <c r="A172" s="392" t="s">
        <v>16</v>
      </c>
      <c r="B172" s="333" t="s">
        <v>87</v>
      </c>
      <c r="C172" s="333"/>
      <c r="D172" s="98">
        <f>6*F165</f>
        <v>1.8599999999999999</v>
      </c>
      <c r="E172" s="369">
        <v>7728</v>
      </c>
      <c r="F172" s="77">
        <f t="shared" si="7"/>
        <v>14374.08</v>
      </c>
    </row>
    <row r="173" spans="1:8" x14ac:dyDescent="0.25">
      <c r="A173" s="392" t="s">
        <v>210</v>
      </c>
      <c r="B173" s="313" t="s">
        <v>22</v>
      </c>
      <c r="C173" s="297"/>
      <c r="D173" s="170">
        <f>3.636*F165</f>
        <v>1.1271599999999999</v>
      </c>
      <c r="E173" s="369">
        <v>2170.58</v>
      </c>
      <c r="F173" s="77">
        <f t="shared" si="7"/>
        <v>2446.5909527999997</v>
      </c>
    </row>
    <row r="174" spans="1:8" x14ac:dyDescent="0.25">
      <c r="A174" s="392" t="s">
        <v>252</v>
      </c>
      <c r="B174" s="333" t="s">
        <v>87</v>
      </c>
      <c r="C174" s="297"/>
      <c r="D174" s="170">
        <f>3.348*F165</f>
        <v>1.0378799999999999</v>
      </c>
      <c r="E174" s="369">
        <v>7728</v>
      </c>
      <c r="F174" s="77">
        <f t="shared" si="7"/>
        <v>8020.7366399999992</v>
      </c>
    </row>
    <row r="175" spans="1:8" ht="18.75" x14ac:dyDescent="0.25">
      <c r="A175" s="720"/>
      <c r="B175" s="720"/>
      <c r="C175" s="720"/>
      <c r="D175" s="720"/>
      <c r="E175" s="720"/>
      <c r="F175" s="476">
        <f>SUM(F169:F174)</f>
        <v>98465.270692800012</v>
      </c>
    </row>
    <row r="176" spans="1:8" x14ac:dyDescent="0.25">
      <c r="A176" s="96"/>
      <c r="B176" s="96"/>
      <c r="C176" s="96"/>
      <c r="D176" s="96"/>
      <c r="E176" s="96"/>
      <c r="F176" s="97"/>
    </row>
    <row r="177" spans="1:7" x14ac:dyDescent="0.25">
      <c r="A177" s="713" t="s">
        <v>114</v>
      </c>
      <c r="B177" s="713"/>
      <c r="C177" s="713"/>
      <c r="D177" s="713"/>
      <c r="E177" s="713"/>
      <c r="F177" s="713"/>
      <c r="G177" s="187"/>
    </row>
    <row r="178" spans="1:7" ht="25.5" x14ac:dyDescent="0.25">
      <c r="A178" s="295" t="s">
        <v>115</v>
      </c>
      <c r="B178" s="297" t="s">
        <v>116</v>
      </c>
      <c r="C178" s="318"/>
      <c r="D178" s="297" t="s">
        <v>120</v>
      </c>
      <c r="E178" s="297" t="s">
        <v>117</v>
      </c>
      <c r="F178" s="297" t="s">
        <v>118</v>
      </c>
      <c r="G178" s="310" t="s">
        <v>6</v>
      </c>
    </row>
    <row r="179" spans="1:7" x14ac:dyDescent="0.25">
      <c r="A179" s="295">
        <v>1</v>
      </c>
      <c r="B179" s="297">
        <v>2</v>
      </c>
      <c r="C179" s="318"/>
      <c r="D179" s="297">
        <v>3</v>
      </c>
      <c r="E179" s="297">
        <v>4</v>
      </c>
      <c r="F179" s="297">
        <v>5</v>
      </c>
      <c r="G179" s="338" t="s">
        <v>233</v>
      </c>
    </row>
    <row r="180" spans="1:7" x14ac:dyDescent="0.25">
      <c r="A180" s="297" t="s">
        <v>119</v>
      </c>
      <c r="B180" s="297">
        <f>'инновации+добровольчество0,41'!B216</f>
        <v>3</v>
      </c>
      <c r="C180" s="297">
        <f>'инновации+добровольчество0,41'!C216</f>
        <v>0</v>
      </c>
      <c r="D180" s="297">
        <f>'инновации+добровольчество0,41'!D216</f>
        <v>12</v>
      </c>
      <c r="E180" s="297">
        <f>'инновации+добровольчество0,41'!E216</f>
        <v>75</v>
      </c>
      <c r="F180" s="113">
        <f>'инновации+добровольчество0,41'!F216</f>
        <v>2700</v>
      </c>
      <c r="G180" s="166">
        <f>F180*D187</f>
        <v>837</v>
      </c>
    </row>
    <row r="181" spans="1:7" ht="18.75" x14ac:dyDescent="0.25">
      <c r="A181" s="128"/>
      <c r="B181" s="128"/>
      <c r="C181" s="128"/>
      <c r="D181" s="128"/>
      <c r="E181" s="293" t="s">
        <v>92</v>
      </c>
      <c r="F181" s="129"/>
      <c r="G181" s="474">
        <f>G180</f>
        <v>837</v>
      </c>
    </row>
    <row r="182" spans="1:7" x14ac:dyDescent="0.25">
      <c r="A182" s="96"/>
      <c r="B182" s="96"/>
      <c r="C182" s="96"/>
      <c r="D182" s="96"/>
      <c r="E182" s="96"/>
      <c r="F182" s="97"/>
    </row>
    <row r="183" spans="1:7" x14ac:dyDescent="0.25">
      <c r="A183" s="96"/>
      <c r="B183" s="96"/>
      <c r="C183" s="96"/>
      <c r="D183" s="96"/>
      <c r="E183" s="96"/>
      <c r="F183" s="97"/>
    </row>
    <row r="184" spans="1:7" x14ac:dyDescent="0.25">
      <c r="A184" s="96"/>
      <c r="B184" s="96"/>
      <c r="C184" s="96"/>
      <c r="D184" s="96"/>
      <c r="E184" s="96"/>
      <c r="F184" s="97"/>
    </row>
    <row r="185" spans="1:7" x14ac:dyDescent="0.25">
      <c r="A185" s="685" t="s">
        <v>247</v>
      </c>
      <c r="B185" s="685"/>
      <c r="C185" s="685"/>
      <c r="D185" s="685"/>
      <c r="E185" s="685"/>
      <c r="F185" s="685"/>
    </row>
    <row r="186" spans="1:7" x14ac:dyDescent="0.25">
      <c r="A186" s="332" t="s">
        <v>85</v>
      </c>
      <c r="B186" s="6" t="s">
        <v>245</v>
      </c>
      <c r="C186" s="6"/>
      <c r="D186" s="6"/>
    </row>
    <row r="187" spans="1:7" x14ac:dyDescent="0.25">
      <c r="D187" s="160">
        <f>F165</f>
        <v>0.31</v>
      </c>
    </row>
    <row r="188" spans="1:7" ht="13.15" customHeight="1" x14ac:dyDescent="0.25">
      <c r="A188" s="693" t="s">
        <v>27</v>
      </c>
      <c r="B188" s="693"/>
      <c r="C188" s="323"/>
      <c r="D188" s="693" t="s">
        <v>11</v>
      </c>
      <c r="E188" s="323" t="s">
        <v>49</v>
      </c>
      <c r="F188" s="323" t="s">
        <v>15</v>
      </c>
      <c r="G188" s="703" t="s">
        <v>6</v>
      </c>
    </row>
    <row r="189" spans="1:7" x14ac:dyDescent="0.25">
      <c r="A189" s="693"/>
      <c r="B189" s="693"/>
      <c r="C189" s="323"/>
      <c r="D189" s="693"/>
      <c r="E189" s="323"/>
      <c r="F189" s="323"/>
      <c r="G189" s="704"/>
    </row>
    <row r="190" spans="1:7" x14ac:dyDescent="0.25">
      <c r="A190" s="694">
        <v>1</v>
      </c>
      <c r="B190" s="695"/>
      <c r="C190" s="324"/>
      <c r="D190" s="323">
        <v>2</v>
      </c>
      <c r="E190" s="323">
        <v>3</v>
      </c>
      <c r="F190" s="323">
        <v>4</v>
      </c>
      <c r="G190" s="78" t="s">
        <v>70</v>
      </c>
    </row>
    <row r="191" spans="1:7" x14ac:dyDescent="0.25">
      <c r="A191" s="696" t="str">
        <f>A54</f>
        <v>Суточные</v>
      </c>
      <c r="B191" s="697"/>
      <c r="C191" s="326"/>
      <c r="D191" s="323" t="str">
        <f>D54</f>
        <v>сутки</v>
      </c>
      <c r="E191" s="228">
        <f>19*D187*4</f>
        <v>23.56</v>
      </c>
      <c r="F191" s="336">
        <f>F54</f>
        <v>450</v>
      </c>
      <c r="G191" s="82">
        <f>E191*F191</f>
        <v>10602</v>
      </c>
    </row>
    <row r="192" spans="1:7" x14ac:dyDescent="0.25">
      <c r="A192" s="696" t="str">
        <f>A55</f>
        <v>Проезд</v>
      </c>
      <c r="B192" s="697"/>
      <c r="C192" s="326"/>
      <c r="D192" s="323" t="str">
        <f>D55</f>
        <v xml:space="preserve">Ед. </v>
      </c>
      <c r="E192" s="228">
        <f>19*D187</f>
        <v>5.89</v>
      </c>
      <c r="F192" s="336">
        <f>F55</f>
        <v>6000</v>
      </c>
      <c r="G192" s="82">
        <f>E192*F192</f>
        <v>35340</v>
      </c>
    </row>
    <row r="193" spans="1:7" x14ac:dyDescent="0.25">
      <c r="A193" s="696" t="str">
        <f>A56</f>
        <v xml:space="preserve">Проживание </v>
      </c>
      <c r="B193" s="697"/>
      <c r="C193" s="326"/>
      <c r="D193" s="323" t="str">
        <f>D56</f>
        <v>сутки</v>
      </c>
      <c r="E193" s="228">
        <f>19*3*D187</f>
        <v>17.669999999999998</v>
      </c>
      <c r="F193" s="336">
        <f>F56</f>
        <v>1610.52</v>
      </c>
      <c r="G193" s="82">
        <f>E193*F193</f>
        <v>28457.888399999996</v>
      </c>
    </row>
    <row r="194" spans="1:7" ht="18.75" x14ac:dyDescent="0.25">
      <c r="A194" s="726" t="s">
        <v>123</v>
      </c>
      <c r="B194" s="727"/>
      <c r="C194" s="334"/>
      <c r="D194" s="79"/>
      <c r="E194" s="83"/>
      <c r="F194" s="83"/>
      <c r="G194" s="265">
        <f>SUM(G191:G193)</f>
        <v>74399.888399999996</v>
      </c>
    </row>
    <row r="195" spans="1:7" x14ac:dyDescent="0.25">
      <c r="A195" s="719" t="s">
        <v>36</v>
      </c>
      <c r="B195" s="719"/>
      <c r="C195" s="719"/>
      <c r="D195" s="719"/>
      <c r="E195" s="719"/>
      <c r="F195" s="719"/>
    </row>
    <row r="196" spans="1:7" x14ac:dyDescent="0.25">
      <c r="D196" s="167">
        <f>D187</f>
        <v>0.31</v>
      </c>
    </row>
    <row r="197" spans="1:7" x14ac:dyDescent="0.25">
      <c r="A197" s="693" t="s">
        <v>24</v>
      </c>
      <c r="B197" s="693" t="s">
        <v>11</v>
      </c>
      <c r="C197" s="323"/>
      <c r="D197" s="693" t="s">
        <v>49</v>
      </c>
      <c r="E197" s="693" t="s">
        <v>15</v>
      </c>
      <c r="F197" s="690" t="s">
        <v>181</v>
      </c>
      <c r="G197" s="703" t="s">
        <v>6</v>
      </c>
    </row>
    <row r="198" spans="1:7" x14ac:dyDescent="0.25">
      <c r="A198" s="693"/>
      <c r="B198" s="693"/>
      <c r="C198" s="323"/>
      <c r="D198" s="693"/>
      <c r="E198" s="693"/>
      <c r="F198" s="691"/>
      <c r="G198" s="704"/>
    </row>
    <row r="199" spans="1:7" x14ac:dyDescent="0.25">
      <c r="A199" s="323">
        <v>1</v>
      </c>
      <c r="B199" s="323">
        <v>2</v>
      </c>
      <c r="C199" s="323"/>
      <c r="D199" s="323">
        <v>3</v>
      </c>
      <c r="E199" s="323">
        <v>4</v>
      </c>
      <c r="F199" s="323">
        <v>5</v>
      </c>
      <c r="G199" s="78" t="s">
        <v>71</v>
      </c>
    </row>
    <row r="200" spans="1:7" x14ac:dyDescent="0.25">
      <c r="A200" s="55" t="str">
        <f>'инновации+добровольчество0,41'!A246</f>
        <v>переговоры по району, мин</v>
      </c>
      <c r="B200" s="307" t="s">
        <v>22</v>
      </c>
      <c r="C200" s="297"/>
      <c r="D200" s="376">
        <f>110.71*D196</f>
        <v>34.320099999999996</v>
      </c>
      <c r="E200" s="310">
        <f>'инновации+добровольчество0,41'!E246</f>
        <v>6.6</v>
      </c>
      <c r="F200" s="307">
        <v>12</v>
      </c>
      <c r="G200" s="82">
        <f t="shared" ref="G200:G203" si="8">D200*E200*F200</f>
        <v>2718.1519199999993</v>
      </c>
    </row>
    <row r="201" spans="1:7" x14ac:dyDescent="0.25">
      <c r="A201" s="55" t="str">
        <f>'инновации+добровольчество0,41'!A247</f>
        <v>Переговоры за пределами района,мин</v>
      </c>
      <c r="B201" s="307" t="s">
        <v>22</v>
      </c>
      <c r="C201" s="297"/>
      <c r="D201" s="373">
        <f>10.02*D196</f>
        <v>3.1061999999999999</v>
      </c>
      <c r="E201" s="310">
        <f>'инновации+добровольчество0,41'!E247</f>
        <v>15</v>
      </c>
      <c r="F201" s="307">
        <v>12</v>
      </c>
      <c r="G201" s="82">
        <f t="shared" si="8"/>
        <v>559.11599999999999</v>
      </c>
    </row>
    <row r="202" spans="1:7" x14ac:dyDescent="0.25">
      <c r="A202" s="55" t="str">
        <f>'инновации+добровольчество0,41'!A248</f>
        <v>Абоненская плата за услуги связи, номеров</v>
      </c>
      <c r="B202" s="307" t="s">
        <v>22</v>
      </c>
      <c r="C202" s="297"/>
      <c r="D202" s="374">
        <f>1*D196</f>
        <v>0.31</v>
      </c>
      <c r="E202" s="310">
        <f>'инновации+добровольчество0,41'!E248</f>
        <v>2183</v>
      </c>
      <c r="F202" s="307">
        <v>12</v>
      </c>
      <c r="G202" s="82">
        <f t="shared" si="8"/>
        <v>8120.76</v>
      </c>
    </row>
    <row r="203" spans="1:7" x14ac:dyDescent="0.25">
      <c r="A203" s="55" t="str">
        <f>'инновации+добровольчество0,41'!A249</f>
        <v xml:space="preserve">Абоненская плата за услуги Интернет </v>
      </c>
      <c r="B203" s="307" t="s">
        <v>22</v>
      </c>
      <c r="C203" s="297"/>
      <c r="D203" s="374">
        <f>1*D196</f>
        <v>0.31</v>
      </c>
      <c r="E203" s="310">
        <f>'инновации+добровольчество0,41'!E249</f>
        <v>8166.67</v>
      </c>
      <c r="F203" s="307">
        <v>12</v>
      </c>
      <c r="G203" s="82">
        <f t="shared" si="8"/>
        <v>30380.0124</v>
      </c>
    </row>
    <row r="204" spans="1:7" x14ac:dyDescent="0.25">
      <c r="A204" s="55" t="str">
        <f>'инновации+добровольчество0,41'!A250</f>
        <v>Почтовые конверты</v>
      </c>
      <c r="B204" s="307" t="s">
        <v>88</v>
      </c>
      <c r="C204" s="297"/>
      <c r="D204" s="374">
        <f>170*D196</f>
        <v>52.7</v>
      </c>
      <c r="E204" s="310">
        <f>'инновации+добровольчество0,41'!E250</f>
        <v>30.77</v>
      </c>
      <c r="F204" s="307">
        <v>1</v>
      </c>
      <c r="G204" s="82">
        <f>D204*E204*F204+0.38</f>
        <v>1621.9590000000003</v>
      </c>
    </row>
    <row r="205" spans="1:7" ht="18.75" x14ac:dyDescent="0.3">
      <c r="A205" s="725" t="s">
        <v>26</v>
      </c>
      <c r="B205" s="725"/>
      <c r="C205" s="725"/>
      <c r="D205" s="725"/>
      <c r="E205" s="725"/>
      <c r="F205" s="725"/>
      <c r="G205" s="267">
        <f>SUM(G200:G204)</f>
        <v>43399.999320000003</v>
      </c>
    </row>
    <row r="206" spans="1:7" x14ac:dyDescent="0.25">
      <c r="A206" s="719" t="s">
        <v>57</v>
      </c>
      <c r="B206" s="719"/>
      <c r="C206" s="719"/>
      <c r="D206" s="719"/>
      <c r="E206" s="719"/>
      <c r="F206" s="719"/>
    </row>
    <row r="207" spans="1:7" x14ac:dyDescent="0.25">
      <c r="D207" s="167">
        <f>D196</f>
        <v>0.31</v>
      </c>
    </row>
    <row r="208" spans="1:7" x14ac:dyDescent="0.25">
      <c r="A208" s="693" t="s">
        <v>200</v>
      </c>
      <c r="B208" s="693" t="s">
        <v>11</v>
      </c>
      <c r="C208" s="323"/>
      <c r="D208" s="693" t="s">
        <v>49</v>
      </c>
      <c r="E208" s="693" t="s">
        <v>15</v>
      </c>
      <c r="F208" s="690" t="s">
        <v>25</v>
      </c>
      <c r="G208" s="703" t="s">
        <v>6</v>
      </c>
    </row>
    <row r="209" spans="1:12" x14ac:dyDescent="0.25">
      <c r="A209" s="693"/>
      <c r="B209" s="693"/>
      <c r="C209" s="323"/>
      <c r="D209" s="693"/>
      <c r="E209" s="693"/>
      <c r="F209" s="691"/>
      <c r="G209" s="704"/>
    </row>
    <row r="210" spans="1:12" x14ac:dyDescent="0.25">
      <c r="A210" s="323">
        <v>1</v>
      </c>
      <c r="B210" s="323">
        <v>2</v>
      </c>
      <c r="C210" s="323"/>
      <c r="D210" s="323">
        <v>3</v>
      </c>
      <c r="E210" s="323">
        <v>4</v>
      </c>
      <c r="F210" s="323">
        <v>5</v>
      </c>
      <c r="G210" s="82" t="s">
        <v>72</v>
      </c>
    </row>
    <row r="211" spans="1:12" hidden="1" x14ac:dyDescent="0.25">
      <c r="A211" s="127" t="s">
        <v>211</v>
      </c>
      <c r="B211" s="307" t="s">
        <v>126</v>
      </c>
      <c r="C211" s="323"/>
      <c r="D211" s="323">
        <v>0</v>
      </c>
      <c r="E211" s="323">
        <f>'инновации+добровольчество0,41'!E257</f>
        <v>0</v>
      </c>
      <c r="F211" s="323">
        <v>1</v>
      </c>
      <c r="G211" s="82">
        <f>D211*E211*F211</f>
        <v>0</v>
      </c>
    </row>
    <row r="212" spans="1:12" x14ac:dyDescent="0.25">
      <c r="A212" s="73" t="s">
        <v>182</v>
      </c>
      <c r="B212" s="323" t="s">
        <v>22</v>
      </c>
      <c r="C212" s="323"/>
      <c r="D212" s="323">
        <f>1*D207</f>
        <v>0.31</v>
      </c>
      <c r="E212" s="336">
        <f>'инновации+добровольчество0,41'!E258</f>
        <v>19000</v>
      </c>
      <c r="F212" s="323">
        <v>1</v>
      </c>
      <c r="G212" s="82">
        <f>D212*E212*F212</f>
        <v>5890</v>
      </c>
    </row>
    <row r="213" spans="1:12" ht="18.75" x14ac:dyDescent="0.25">
      <c r="A213" s="725" t="s">
        <v>58</v>
      </c>
      <c r="B213" s="725"/>
      <c r="C213" s="725"/>
      <c r="D213" s="725"/>
      <c r="E213" s="725"/>
      <c r="F213" s="725"/>
      <c r="G213" s="265">
        <f>SUM(G211:G212)</f>
        <v>5890</v>
      </c>
    </row>
    <row r="214" spans="1:12" ht="18.75" x14ac:dyDescent="0.3">
      <c r="A214" s="719" t="s">
        <v>19</v>
      </c>
      <c r="B214" s="719"/>
      <c r="C214" s="719"/>
      <c r="D214" s="719"/>
      <c r="E214" s="719"/>
      <c r="F214" s="719"/>
      <c r="G214" s="188"/>
    </row>
    <row r="215" spans="1:12" x14ac:dyDescent="0.25">
      <c r="D215" s="167">
        <f>D207</f>
        <v>0.31</v>
      </c>
      <c r="H215" s="6"/>
      <c r="I215" s="6"/>
      <c r="J215" s="6"/>
      <c r="K215" s="6"/>
      <c r="L215" s="6"/>
    </row>
    <row r="216" spans="1:12" ht="15.75" customHeight="1" x14ac:dyDescent="0.25">
      <c r="A216" s="693" t="s">
        <v>21</v>
      </c>
      <c r="B216" s="693" t="s">
        <v>11</v>
      </c>
      <c r="C216" s="323"/>
      <c r="D216" s="693" t="s">
        <v>14</v>
      </c>
      <c r="E216" s="693" t="s">
        <v>15</v>
      </c>
      <c r="F216" s="690" t="s">
        <v>6</v>
      </c>
      <c r="H216" s="6"/>
      <c r="I216" s="6"/>
      <c r="J216" s="6"/>
      <c r="K216" s="6"/>
      <c r="L216" s="6"/>
    </row>
    <row r="217" spans="1:12" x14ac:dyDescent="0.25">
      <c r="A217" s="693"/>
      <c r="B217" s="693"/>
      <c r="C217" s="323"/>
      <c r="D217" s="693"/>
      <c r="E217" s="693"/>
      <c r="F217" s="691"/>
      <c r="H217" s="6"/>
      <c r="I217" s="6"/>
      <c r="J217" s="6"/>
      <c r="K217" s="6"/>
      <c r="L217" s="6"/>
    </row>
    <row r="218" spans="1:12" ht="16.5" thickBot="1" x14ac:dyDescent="0.3">
      <c r="A218" s="323">
        <v>1</v>
      </c>
      <c r="B218" s="323">
        <v>2</v>
      </c>
      <c r="C218" s="323"/>
      <c r="D218" s="323">
        <v>3</v>
      </c>
      <c r="E218" s="323">
        <v>7</v>
      </c>
      <c r="F218" s="323" t="s">
        <v>179</v>
      </c>
      <c r="H218" s="6"/>
      <c r="I218" s="6"/>
      <c r="J218" s="6"/>
      <c r="K218" s="6"/>
      <c r="L218" s="6"/>
    </row>
    <row r="219" spans="1:12" x14ac:dyDescent="0.25">
      <c r="A219" s="76" t="str">
        <f>'инновации+добровольчество0,41'!A266</f>
        <v xml:space="preserve">Мониторинг систем пожарной сигнализации  </v>
      </c>
      <c r="B219" s="307" t="s">
        <v>22</v>
      </c>
      <c r="C219" s="323"/>
      <c r="D219" s="462">
        <f>12*0.31</f>
        <v>3.7199999999999998</v>
      </c>
      <c r="E219" s="323">
        <f>'инновации+добровольчество0,41'!E266</f>
        <v>2000</v>
      </c>
      <c r="F219" s="336">
        <f t="shared" ref="F219:F251" si="9">D219*E219</f>
        <v>7439.9999999999991</v>
      </c>
      <c r="H219" s="6"/>
      <c r="I219" s="6"/>
      <c r="J219" s="6"/>
      <c r="K219" s="6"/>
      <c r="L219" s="6"/>
    </row>
    <row r="220" spans="1:12" x14ac:dyDescent="0.25">
      <c r="A220" s="76" t="str">
        <f>'инновации+добровольчество0,41'!A267</f>
        <v xml:space="preserve">Уборка территории от снега </v>
      </c>
      <c r="B220" s="307" t="s">
        <v>22</v>
      </c>
      <c r="C220" s="323"/>
      <c r="D220" s="14">
        <f>2*0.31</f>
        <v>0.62</v>
      </c>
      <c r="E220" s="323">
        <f>'инновации+добровольчество0,41'!E267</f>
        <v>30000</v>
      </c>
      <c r="F220" s="336">
        <f t="shared" si="9"/>
        <v>18600</v>
      </c>
      <c r="H220" s="6"/>
      <c r="I220" s="6"/>
      <c r="J220" s="6"/>
      <c r="K220" s="6"/>
      <c r="L220" s="6"/>
    </row>
    <row r="221" spans="1:12" x14ac:dyDescent="0.25">
      <c r="A221" s="76" t="str">
        <f>'инновации+добровольчество0,41'!A268</f>
        <v>Профилактическая дезинфекция</v>
      </c>
      <c r="B221" s="307" t="s">
        <v>22</v>
      </c>
      <c r="C221" s="323"/>
      <c r="D221" s="14">
        <v>0.31</v>
      </c>
      <c r="E221" s="323">
        <f>'инновации+добровольчество0,41'!E268</f>
        <v>6602.4</v>
      </c>
      <c r="F221" s="336">
        <f t="shared" si="9"/>
        <v>2046.7439999999999</v>
      </c>
      <c r="H221" s="6"/>
      <c r="I221" s="6"/>
      <c r="J221" s="6"/>
      <c r="K221" s="6"/>
      <c r="L221" s="6"/>
    </row>
    <row r="222" spans="1:12" x14ac:dyDescent="0.25">
      <c r="A222" s="76" t="str">
        <f>'инновации+добровольчество0,41'!A269</f>
        <v>Изготовление окна регистрации</v>
      </c>
      <c r="B222" s="307" t="s">
        <v>22</v>
      </c>
      <c r="C222" s="323"/>
      <c r="D222" s="14">
        <v>0.31</v>
      </c>
      <c r="E222" s="323">
        <f>'инновации+добровольчество0,41'!E269</f>
        <v>9040</v>
      </c>
      <c r="F222" s="336">
        <f t="shared" si="9"/>
        <v>2802.4</v>
      </c>
      <c r="H222" s="6"/>
      <c r="I222" s="6"/>
      <c r="J222" s="6"/>
      <c r="K222" s="6"/>
      <c r="L222" s="6"/>
    </row>
    <row r="223" spans="1:12" ht="31.5" x14ac:dyDescent="0.25">
      <c r="A223" s="76" t="str">
        <f>'инновации+добровольчество0,41'!A270</f>
        <v>Комплексное обслуживание системы тепловодоснабжения и конструктивных элементов здания</v>
      </c>
      <c r="B223" s="307" t="s">
        <v>22</v>
      </c>
      <c r="C223" s="323"/>
      <c r="D223" s="14">
        <v>0.31</v>
      </c>
      <c r="E223" s="323">
        <f>'инновации+добровольчество0,41'!E270</f>
        <v>4972</v>
      </c>
      <c r="F223" s="336">
        <f t="shared" si="9"/>
        <v>1541.32</v>
      </c>
      <c r="H223" s="6"/>
      <c r="I223" s="6"/>
      <c r="J223" s="6"/>
      <c r="K223" s="6"/>
      <c r="L223" s="6"/>
    </row>
    <row r="224" spans="1:12" x14ac:dyDescent="0.25">
      <c r="A224" s="76" t="str">
        <f>'инновации+добровольчество0,41'!A271</f>
        <v>Договор осмотр технического состояния автомобиля</v>
      </c>
      <c r="B224" s="307" t="s">
        <v>22</v>
      </c>
      <c r="C224" s="323"/>
      <c r="D224" s="14">
        <f>85*0.31</f>
        <v>26.35</v>
      </c>
      <c r="E224" s="323">
        <f>'инновации+добровольчество0,41'!E271</f>
        <v>175.75</v>
      </c>
      <c r="F224" s="336">
        <f t="shared" si="9"/>
        <v>4631.0124999999998</v>
      </c>
      <c r="H224" s="6"/>
      <c r="I224" s="6"/>
      <c r="J224" s="6"/>
      <c r="K224" s="6"/>
      <c r="L224" s="6"/>
    </row>
    <row r="225" spans="1:12" x14ac:dyDescent="0.25">
      <c r="A225" s="76" t="str">
        <f>'инновации+добровольчество0,41'!A272</f>
        <v>Техническое обслуживание систем пожарной сигнализации</v>
      </c>
      <c r="B225" s="307" t="s">
        <v>22</v>
      </c>
      <c r="C225" s="323"/>
      <c r="D225" s="463">
        <f>12*0.31</f>
        <v>3.7199999999999998</v>
      </c>
      <c r="E225" s="323">
        <f>'инновации+добровольчество0,41'!E272</f>
        <v>1000</v>
      </c>
      <c r="F225" s="336">
        <f t="shared" si="9"/>
        <v>3719.9999999999995</v>
      </c>
      <c r="H225" s="6"/>
      <c r="I225" s="6"/>
      <c r="J225" s="6"/>
      <c r="K225" s="6"/>
      <c r="L225" s="6"/>
    </row>
    <row r="226" spans="1:12" x14ac:dyDescent="0.25">
      <c r="A226" s="76" t="str">
        <f>'инновации+добровольчество0,41'!A273</f>
        <v>Заправка катриджей</v>
      </c>
      <c r="B226" s="307" t="s">
        <v>22</v>
      </c>
      <c r="C226" s="323"/>
      <c r="D226" s="464">
        <f>10*0.31</f>
        <v>3.1</v>
      </c>
      <c r="E226" s="323">
        <f>'инновации+добровольчество0,41'!E273</f>
        <v>700</v>
      </c>
      <c r="F226" s="336">
        <f t="shared" si="9"/>
        <v>2170</v>
      </c>
      <c r="H226" s="6"/>
      <c r="I226" s="6"/>
      <c r="J226" s="6"/>
      <c r="K226" s="6"/>
      <c r="L226" s="6"/>
    </row>
    <row r="227" spans="1:12" x14ac:dyDescent="0.25">
      <c r="A227" s="76" t="str">
        <f>'инновации+добровольчество0,41'!A274</f>
        <v xml:space="preserve">ремонта отмостки и крылец здания МБУ «МЦ АУРУМ». </v>
      </c>
      <c r="B227" s="307" t="s">
        <v>22</v>
      </c>
      <c r="C227" s="323"/>
      <c r="D227" s="464">
        <v>0.31</v>
      </c>
      <c r="E227" s="323">
        <f>'инновации+добровольчество0,41'!E274</f>
        <v>70200</v>
      </c>
      <c r="F227" s="336">
        <f t="shared" si="9"/>
        <v>21762</v>
      </c>
      <c r="H227" s="6"/>
      <c r="I227" s="6"/>
      <c r="J227" s="6"/>
      <c r="K227" s="6"/>
      <c r="L227" s="6"/>
    </row>
    <row r="228" spans="1:12" x14ac:dyDescent="0.25">
      <c r="A228" s="488" t="str">
        <f>'инновации+добровольчество0,41'!A275</f>
        <v>ремонт музыкального оборудования</v>
      </c>
      <c r="B228" s="437" t="s">
        <v>22</v>
      </c>
      <c r="C228" s="440"/>
      <c r="D228" s="464">
        <v>0.31</v>
      </c>
      <c r="E228" s="440">
        <f>'инновации+добровольчество0,41'!E275</f>
        <v>21446.85</v>
      </c>
      <c r="F228" s="489">
        <f t="shared" si="9"/>
        <v>6648.5234999999993</v>
      </c>
      <c r="H228" s="6"/>
      <c r="I228" s="6"/>
      <c r="J228" s="6"/>
      <c r="K228" s="6"/>
      <c r="L228" s="6"/>
    </row>
    <row r="229" spans="1:12" x14ac:dyDescent="0.25">
      <c r="A229" s="76" t="str">
        <f>'инновации+добровольчество0,41'!A276</f>
        <v>Обучение электроустановки</v>
      </c>
      <c r="B229" s="427" t="s">
        <v>22</v>
      </c>
      <c r="C229" s="444"/>
      <c r="D229" s="70">
        <v>0.31</v>
      </c>
      <c r="E229" s="444">
        <f>'инновации+добровольчество0,41'!E276</f>
        <v>17600</v>
      </c>
      <c r="F229" s="458">
        <f t="shared" si="9"/>
        <v>5456</v>
      </c>
      <c r="H229" s="6"/>
      <c r="I229" s="6"/>
      <c r="J229" s="6"/>
      <c r="K229" s="6"/>
      <c r="L229" s="6"/>
    </row>
    <row r="230" spans="1:12" x14ac:dyDescent="0.25">
      <c r="A230" s="76" t="str">
        <f>'инновации+добровольчество0,41'!A277</f>
        <v>обучение персонала</v>
      </c>
      <c r="B230" s="427" t="s">
        <v>22</v>
      </c>
      <c r="C230" s="444"/>
      <c r="D230" s="463">
        <v>0.31</v>
      </c>
      <c r="E230" s="444">
        <f>'инновации+добровольчество0,41'!E277</f>
        <v>16230</v>
      </c>
      <c r="F230" s="458">
        <f t="shared" si="9"/>
        <v>5031.3</v>
      </c>
      <c r="H230" s="6"/>
      <c r="I230" s="6"/>
      <c r="J230" s="6"/>
      <c r="K230" s="6"/>
      <c r="L230" s="6"/>
    </row>
    <row r="231" spans="1:12" x14ac:dyDescent="0.25">
      <c r="A231" s="76" t="str">
        <f>'инновации+добровольчество0,41'!A278</f>
        <v>Возмещение мед осмотра (112/212)</v>
      </c>
      <c r="B231" s="427" t="s">
        <v>22</v>
      </c>
      <c r="C231" s="444"/>
      <c r="D231" s="70">
        <v>0.31</v>
      </c>
      <c r="E231" s="444">
        <f>'инновации+добровольчество0,41'!E278</f>
        <v>10000</v>
      </c>
      <c r="F231" s="458">
        <f t="shared" si="9"/>
        <v>3100</v>
      </c>
      <c r="H231" s="6"/>
      <c r="I231" s="6"/>
      <c r="J231" s="6"/>
      <c r="K231" s="6"/>
      <c r="L231" s="6"/>
    </row>
    <row r="232" spans="1:12" x14ac:dyDescent="0.25">
      <c r="A232" s="76" t="str">
        <f>'инновации+добровольчество0,41'!A279</f>
        <v>Услуги СЕМИС подписка</v>
      </c>
      <c r="B232" s="427" t="s">
        <v>22</v>
      </c>
      <c r="C232" s="444"/>
      <c r="D232" s="463">
        <v>0.31</v>
      </c>
      <c r="E232" s="444">
        <f>'инновации+добровольчество0,41'!E279</f>
        <v>765</v>
      </c>
      <c r="F232" s="458">
        <f t="shared" si="9"/>
        <v>237.15</v>
      </c>
      <c r="H232" s="6"/>
      <c r="I232" s="6"/>
      <c r="J232" s="6"/>
      <c r="K232" s="6"/>
      <c r="L232" s="6"/>
    </row>
    <row r="233" spans="1:12" x14ac:dyDescent="0.25">
      <c r="A233" s="76" t="str">
        <f>'инновации+добровольчество0,41'!A280</f>
        <v>Изготовление полка двухуровневого для создания открытого пространства</v>
      </c>
      <c r="B233" s="427" t="s">
        <v>22</v>
      </c>
      <c r="C233" s="444"/>
      <c r="D233" s="70">
        <v>0.31</v>
      </c>
      <c r="E233" s="444">
        <f>'инновации+добровольчество0,41'!E280</f>
        <v>43180</v>
      </c>
      <c r="F233" s="458">
        <f t="shared" si="9"/>
        <v>13385.8</v>
      </c>
      <c r="H233" s="6"/>
      <c r="I233" s="6"/>
      <c r="J233" s="6"/>
      <c r="K233" s="6"/>
      <c r="L233" s="6"/>
    </row>
    <row r="234" spans="1:12" x14ac:dyDescent="0.25">
      <c r="A234" s="76" t="str">
        <f>'инновации+добровольчество0,41'!A281</f>
        <v>Предрейсовое медицинское обследование 200дней*85руб</v>
      </c>
      <c r="B234" s="427" t="s">
        <v>22</v>
      </c>
      <c r="C234" s="444"/>
      <c r="D234" s="463">
        <v>0.31</v>
      </c>
      <c r="E234" s="444">
        <f>'инновации+добровольчество0,41'!E281</f>
        <v>17000</v>
      </c>
      <c r="F234" s="458">
        <f t="shared" si="9"/>
        <v>5270</v>
      </c>
      <c r="H234" s="6"/>
      <c r="I234" s="6"/>
      <c r="J234" s="6"/>
      <c r="K234" s="6"/>
      <c r="L234" s="6"/>
    </row>
    <row r="235" spans="1:12" x14ac:dyDescent="0.25">
      <c r="A235" s="76" t="str">
        <f>'инновации+добровольчество0,41'!A282</f>
        <v xml:space="preserve">Услуги охраны  </v>
      </c>
      <c r="B235" s="427" t="s">
        <v>22</v>
      </c>
      <c r="C235" s="444"/>
      <c r="D235" s="70">
        <v>0.31</v>
      </c>
      <c r="E235" s="444">
        <f>'инновации+добровольчество0,41'!E282</f>
        <v>96000</v>
      </c>
      <c r="F235" s="458">
        <f t="shared" si="9"/>
        <v>29760</v>
      </c>
      <c r="H235" s="6"/>
      <c r="I235" s="6"/>
      <c r="J235" s="6"/>
      <c r="K235" s="6"/>
      <c r="L235" s="6"/>
    </row>
    <row r="236" spans="1:12" x14ac:dyDescent="0.25">
      <c r="A236" s="76" t="str">
        <f>'инновации+добровольчество0,41'!A283</f>
        <v>Обслуживание систем охранных средств сигнализации (тревожная кнопка)</v>
      </c>
      <c r="B236" s="427" t="s">
        <v>22</v>
      </c>
      <c r="C236" s="444"/>
      <c r="D236" s="463">
        <v>0.31</v>
      </c>
      <c r="E236" s="444">
        <f>'инновации+добровольчество0,41'!E283</f>
        <v>60000</v>
      </c>
      <c r="F236" s="458">
        <f t="shared" si="9"/>
        <v>18600</v>
      </c>
      <c r="H236" s="6"/>
      <c r="I236" s="6"/>
      <c r="J236" s="6"/>
      <c r="K236" s="6"/>
      <c r="L236" s="6"/>
    </row>
    <row r="237" spans="1:12" x14ac:dyDescent="0.25">
      <c r="A237" s="76" t="str">
        <f>'инновации+добровольчество0,41'!A284</f>
        <v>Изготовление декоративного камина</v>
      </c>
      <c r="B237" s="427" t="s">
        <v>22</v>
      </c>
      <c r="C237" s="444"/>
      <c r="D237" s="70">
        <v>0.31</v>
      </c>
      <c r="E237" s="444">
        <f>'инновации+добровольчество0,41'!E284</f>
        <v>35000</v>
      </c>
      <c r="F237" s="458">
        <f t="shared" si="9"/>
        <v>10850</v>
      </c>
      <c r="H237" s="6"/>
      <c r="I237" s="6"/>
      <c r="J237" s="6"/>
      <c r="K237" s="6"/>
      <c r="L237" s="6"/>
    </row>
    <row r="238" spans="1:12" hidden="1" x14ac:dyDescent="0.25">
      <c r="A238" s="76" t="str">
        <f>'инновации+добровольчество0,41'!A285</f>
        <v>Медосмотр при устройстве на работу</v>
      </c>
      <c r="B238" s="427" t="s">
        <v>22</v>
      </c>
      <c r="C238" s="444"/>
      <c r="D238" s="463">
        <v>0</v>
      </c>
      <c r="E238" s="444">
        <v>0</v>
      </c>
      <c r="F238" s="458">
        <f t="shared" si="9"/>
        <v>0</v>
      </c>
      <c r="H238" s="6"/>
      <c r="I238" s="6"/>
      <c r="J238" s="6"/>
      <c r="K238" s="6"/>
      <c r="L238" s="6"/>
    </row>
    <row r="239" spans="1:12" x14ac:dyDescent="0.25">
      <c r="A239" s="76" t="str">
        <f>'инновации+добровольчество0,41'!A286</f>
        <v>Организация питания воинов-интернационалистов</v>
      </c>
      <c r="B239" s="427" t="s">
        <v>22</v>
      </c>
      <c r="C239" s="444"/>
      <c r="D239" s="70">
        <v>0.31</v>
      </c>
      <c r="E239" s="444">
        <f>'инновации+добровольчество0,41'!E286</f>
        <v>23825</v>
      </c>
      <c r="F239" s="458">
        <f t="shared" si="9"/>
        <v>7385.75</v>
      </c>
      <c r="H239" s="6"/>
      <c r="I239" s="6"/>
      <c r="J239" s="6"/>
      <c r="K239" s="6"/>
      <c r="L239" s="6"/>
    </row>
    <row r="240" spans="1:12" hidden="1" x14ac:dyDescent="0.25">
      <c r="A240" s="76" t="str">
        <f>'инновации+добровольчество0,41'!A287</f>
        <v>Страховая премия по полису ОСАГО за УАЗ</v>
      </c>
      <c r="B240" s="427" t="s">
        <v>22</v>
      </c>
      <c r="C240" s="444"/>
      <c r="D240" s="463">
        <v>0.31</v>
      </c>
      <c r="E240" s="444">
        <v>0</v>
      </c>
      <c r="F240" s="458">
        <f t="shared" si="9"/>
        <v>0</v>
      </c>
      <c r="H240" s="6"/>
      <c r="I240" s="6"/>
      <c r="J240" s="6"/>
      <c r="K240" s="6"/>
      <c r="L240" s="6"/>
    </row>
    <row r="241" spans="1:12" ht="31.5" hidden="1" x14ac:dyDescent="0.25">
      <c r="A241" s="76" t="str">
        <f>'инновации+добровольчество0,41'!A288</f>
        <v>Диагностика бытовой и оргтехники для определения возможности ее дальнейшего использования (244/226)</v>
      </c>
      <c r="B241" s="427" t="s">
        <v>22</v>
      </c>
      <c r="C241" s="444"/>
      <c r="D241" s="70">
        <v>0.31</v>
      </c>
      <c r="E241" s="444">
        <v>0</v>
      </c>
      <c r="F241" s="458">
        <f t="shared" si="9"/>
        <v>0</v>
      </c>
      <c r="H241" s="6"/>
      <c r="I241" s="6"/>
      <c r="J241" s="6"/>
      <c r="K241" s="6"/>
      <c r="L241" s="6"/>
    </row>
    <row r="242" spans="1:12" hidden="1" x14ac:dyDescent="0.25">
      <c r="A242" s="76" t="str">
        <f>'инновации+добровольчество0,41'!A289</f>
        <v>Изготовление снежных фигур</v>
      </c>
      <c r="B242" s="427" t="s">
        <v>22</v>
      </c>
      <c r="C242" s="444"/>
      <c r="D242" s="463">
        <v>0.31</v>
      </c>
      <c r="E242" s="444">
        <v>0</v>
      </c>
      <c r="F242" s="458">
        <f t="shared" si="9"/>
        <v>0</v>
      </c>
      <c r="H242" s="6"/>
      <c r="I242" s="6"/>
      <c r="J242" s="6"/>
      <c r="K242" s="6"/>
      <c r="L242" s="6"/>
    </row>
    <row r="243" spans="1:12" x14ac:dyDescent="0.25">
      <c r="A243" s="76" t="str">
        <f>'инновации+добровольчество0,41'!A290</f>
        <v>Microsoft Windows 10</v>
      </c>
      <c r="B243" s="427" t="s">
        <v>22</v>
      </c>
      <c r="C243" s="444"/>
      <c r="D243" s="70">
        <v>0.31</v>
      </c>
      <c r="E243" s="444">
        <f>'инновации+добровольчество0,41'!E290</f>
        <v>14800</v>
      </c>
      <c r="F243" s="458">
        <f t="shared" si="9"/>
        <v>4588</v>
      </c>
      <c r="H243" s="6"/>
      <c r="I243" s="6"/>
      <c r="J243" s="6"/>
      <c r="K243" s="6"/>
      <c r="L243" s="6"/>
    </row>
    <row r="244" spans="1:12" x14ac:dyDescent="0.25">
      <c r="A244" s="76" t="str">
        <f>'инновации+добровольчество0,41'!A291</f>
        <v>Microsoft Office 2013</v>
      </c>
      <c r="B244" s="427" t="s">
        <v>22</v>
      </c>
      <c r="C244" s="444"/>
      <c r="D244" s="463">
        <v>0.31</v>
      </c>
      <c r="E244" s="444">
        <f>'инновации+добровольчество0,41'!E291</f>
        <v>10500</v>
      </c>
      <c r="F244" s="458">
        <f t="shared" si="9"/>
        <v>3255</v>
      </c>
      <c r="H244" s="6"/>
      <c r="I244" s="6"/>
      <c r="J244" s="6"/>
      <c r="K244" s="6"/>
      <c r="L244" s="6"/>
    </row>
    <row r="245" spans="1:12" hidden="1" x14ac:dyDescent="0.25">
      <c r="A245" s="76" t="str">
        <f>'инновации+добровольчество0,41'!A292</f>
        <v>организация светового шоу</v>
      </c>
      <c r="B245" s="427" t="s">
        <v>22</v>
      </c>
      <c r="C245" s="444"/>
      <c r="D245" s="70">
        <v>0.31</v>
      </c>
      <c r="E245" s="444">
        <v>0</v>
      </c>
      <c r="F245" s="458">
        <f t="shared" si="9"/>
        <v>0</v>
      </c>
      <c r="H245" s="6"/>
      <c r="I245" s="6"/>
      <c r="J245" s="6"/>
      <c r="K245" s="6"/>
      <c r="L245" s="6"/>
    </row>
    <row r="246" spans="1:12" x14ac:dyDescent="0.25">
      <c r="A246" s="76" t="str">
        <f>'инновации+добровольчество0,41'!A293</f>
        <v>Оплата пени, штрафов (853/291)</v>
      </c>
      <c r="B246" s="427" t="s">
        <v>22</v>
      </c>
      <c r="C246" s="444"/>
      <c r="D246" s="463">
        <v>0.31</v>
      </c>
      <c r="E246" s="444">
        <f>'инновации+добровольчество0,41'!E293</f>
        <v>500</v>
      </c>
      <c r="F246" s="458">
        <f t="shared" si="9"/>
        <v>155</v>
      </c>
      <c r="H246" s="6"/>
      <c r="I246" s="6"/>
      <c r="J246" s="6"/>
      <c r="K246" s="6"/>
      <c r="L246" s="6"/>
    </row>
    <row r="247" spans="1:12" hidden="1" x14ac:dyDescent="0.25">
      <c r="A247" s="490">
        <f>'инновации+добровольчество0,41'!A294</f>
        <v>0</v>
      </c>
      <c r="B247" s="438" t="s">
        <v>22</v>
      </c>
      <c r="C247" s="441"/>
      <c r="D247" s="441">
        <f t="shared" ref="D247:D251" si="10">$D$224</f>
        <v>26.35</v>
      </c>
      <c r="E247" s="441">
        <f>'инновации+добровольчество0,41'!E294</f>
        <v>2000</v>
      </c>
      <c r="F247" s="491">
        <f t="shared" si="9"/>
        <v>52700</v>
      </c>
      <c r="H247" s="6"/>
      <c r="I247" s="6"/>
      <c r="J247" s="6"/>
      <c r="K247" s="6"/>
      <c r="L247" s="6"/>
    </row>
    <row r="248" spans="1:12" hidden="1" x14ac:dyDescent="0.25">
      <c r="A248" s="76">
        <f>'инновации+добровольчество0,41'!A295</f>
        <v>0</v>
      </c>
      <c r="B248" s="307" t="s">
        <v>22</v>
      </c>
      <c r="C248" s="319"/>
      <c r="D248" s="323">
        <f t="shared" si="10"/>
        <v>26.35</v>
      </c>
      <c r="E248" s="444">
        <f>'инновации+добровольчество0,41'!E295</f>
        <v>2000</v>
      </c>
      <c r="F248" s="336">
        <f t="shared" si="9"/>
        <v>52700</v>
      </c>
      <c r="H248" s="6"/>
      <c r="I248" s="6"/>
      <c r="J248" s="6"/>
      <c r="K248" s="6"/>
      <c r="L248" s="6"/>
    </row>
    <row r="249" spans="1:12" hidden="1" x14ac:dyDescent="0.25">
      <c r="A249" s="76">
        <f>'инновации+добровольчество0,41'!A296</f>
        <v>0</v>
      </c>
      <c r="B249" s="307" t="s">
        <v>22</v>
      </c>
      <c r="C249" s="297"/>
      <c r="D249" s="323">
        <f t="shared" si="10"/>
        <v>26.35</v>
      </c>
      <c r="E249" s="444">
        <f>'инновации+добровольчество0,41'!E296</f>
        <v>2000</v>
      </c>
      <c r="F249" s="336">
        <f t="shared" si="9"/>
        <v>52700</v>
      </c>
      <c r="H249" s="6"/>
      <c r="I249" s="6"/>
      <c r="J249" s="6"/>
      <c r="K249" s="6"/>
      <c r="L249" s="6"/>
    </row>
    <row r="250" spans="1:12" hidden="1" x14ac:dyDescent="0.25">
      <c r="A250" s="76">
        <f>'инновации+добровольчество0,41'!A297</f>
        <v>0</v>
      </c>
      <c r="B250" s="307" t="s">
        <v>22</v>
      </c>
      <c r="C250" s="297"/>
      <c r="D250" s="323">
        <f t="shared" si="10"/>
        <v>26.35</v>
      </c>
      <c r="E250" s="444">
        <f>'инновации+добровольчество0,41'!E297</f>
        <v>2500</v>
      </c>
      <c r="F250" s="336">
        <f t="shared" si="9"/>
        <v>65875</v>
      </c>
      <c r="H250" s="6"/>
      <c r="I250" s="6"/>
      <c r="J250" s="6"/>
      <c r="K250" s="6"/>
      <c r="L250" s="6"/>
    </row>
    <row r="251" spans="1:12" ht="18.75" hidden="1" customHeight="1" x14ac:dyDescent="0.25">
      <c r="A251" s="76">
        <f>'инновации+добровольчество0,41'!A298</f>
        <v>0</v>
      </c>
      <c r="B251" s="307" t="s">
        <v>22</v>
      </c>
      <c r="C251" s="297"/>
      <c r="D251" s="323">
        <f t="shared" si="10"/>
        <v>26.35</v>
      </c>
      <c r="E251" s="444">
        <f>'инновации+добровольчество0,41'!E298</f>
        <v>7500</v>
      </c>
      <c r="F251" s="336">
        <f t="shared" si="9"/>
        <v>197625</v>
      </c>
      <c r="H251" s="6"/>
      <c r="I251" s="6"/>
      <c r="J251" s="6"/>
      <c r="K251" s="6"/>
      <c r="L251" s="6"/>
    </row>
    <row r="252" spans="1:12" ht="18.75" x14ac:dyDescent="0.25">
      <c r="A252" s="698" t="s">
        <v>23</v>
      </c>
      <c r="B252" s="699"/>
      <c r="C252" s="699"/>
      <c r="D252" s="699"/>
      <c r="E252" s="700"/>
      <c r="F252" s="273">
        <f>SUM(F219:F246)</f>
        <v>178436</v>
      </c>
      <c r="H252" s="6"/>
      <c r="I252" s="6"/>
      <c r="J252" s="6"/>
      <c r="K252" s="6"/>
      <c r="L252" s="6"/>
    </row>
    <row r="253" spans="1:12" x14ac:dyDescent="0.25">
      <c r="A253" s="730" t="s">
        <v>29</v>
      </c>
      <c r="B253" s="731"/>
      <c r="C253" s="731"/>
      <c r="D253" s="731"/>
      <c r="E253" s="731"/>
      <c r="F253" s="732"/>
    </row>
    <row r="254" spans="1:12" x14ac:dyDescent="0.25">
      <c r="A254" s="733">
        <f>D215</f>
        <v>0.31</v>
      </c>
      <c r="B254" s="734"/>
      <c r="C254" s="734"/>
      <c r="D254" s="734"/>
      <c r="E254" s="734"/>
      <c r="F254" s="735"/>
    </row>
    <row r="255" spans="1:12" ht="15.75" customHeight="1" x14ac:dyDescent="0.25">
      <c r="A255" s="596" t="s">
        <v>30</v>
      </c>
      <c r="B255" s="596" t="s">
        <v>11</v>
      </c>
      <c r="C255" s="307"/>
      <c r="D255" s="596" t="s">
        <v>14</v>
      </c>
      <c r="E255" s="596" t="s">
        <v>15</v>
      </c>
      <c r="F255" s="631" t="s">
        <v>6</v>
      </c>
    </row>
    <row r="256" spans="1:12" x14ac:dyDescent="0.25">
      <c r="A256" s="596"/>
      <c r="B256" s="596"/>
      <c r="C256" s="307"/>
      <c r="D256" s="596"/>
      <c r="E256" s="596"/>
      <c r="F256" s="632"/>
    </row>
    <row r="257" spans="1:6" x14ac:dyDescent="0.25">
      <c r="A257" s="307">
        <v>1</v>
      </c>
      <c r="B257" s="307">
        <v>2</v>
      </c>
      <c r="C257" s="307"/>
      <c r="D257" s="307">
        <v>3</v>
      </c>
      <c r="E257" s="307">
        <v>4</v>
      </c>
      <c r="F257" s="307" t="s">
        <v>179</v>
      </c>
    </row>
    <row r="258" spans="1:6" x14ac:dyDescent="0.25">
      <c r="A258" s="217" t="str">
        <f>'инновации+добровольчество0,41'!A305</f>
        <v>Пиломатериал</v>
      </c>
      <c r="B258" s="301" t="str">
        <f>'инновации+добровольчество0,41'!B305</f>
        <v>шт</v>
      </c>
      <c r="C258" s="307"/>
      <c r="D258" s="230">
        <f>Лист1!C3*0.31</f>
        <v>1.643</v>
      </c>
      <c r="E258" s="397">
        <f>Лист1!D3</f>
        <v>7500</v>
      </c>
      <c r="F258" s="249">
        <f>D258*E258</f>
        <v>12322.5</v>
      </c>
    </row>
    <row r="259" spans="1:6" x14ac:dyDescent="0.25">
      <c r="A259" s="217" t="str">
        <f>'инновации+добровольчество0,41'!A306</f>
        <v>Катридж CN54AE HP 933XL</v>
      </c>
      <c r="B259" s="301" t="str">
        <f>'инновации+добровольчество0,41'!B306</f>
        <v>шт</v>
      </c>
      <c r="C259" s="307"/>
      <c r="D259" s="230">
        <f>Лист1!C4*0.31</f>
        <v>2.79</v>
      </c>
      <c r="E259" s="397">
        <f>Лист1!D4</f>
        <v>1860</v>
      </c>
      <c r="F259" s="249">
        <f>D259*E259</f>
        <v>5189.3999999999996</v>
      </c>
    </row>
    <row r="260" spans="1:6" ht="24.75" customHeight="1" x14ac:dyDescent="0.25">
      <c r="A260" s="217" t="str">
        <f>'инновации+добровольчество0,41'!A307</f>
        <v>Катридж CN54AE HP 932XL</v>
      </c>
      <c r="B260" s="301" t="str">
        <f>'инновации+добровольчество0,41'!B307</f>
        <v>шт</v>
      </c>
      <c r="C260" s="307"/>
      <c r="D260" s="230">
        <f>Лист1!C5*0.31</f>
        <v>0.92999999999999994</v>
      </c>
      <c r="E260" s="397">
        <f>Лист1!D5</f>
        <v>3689</v>
      </c>
      <c r="F260" s="249">
        <f t="shared" ref="F260:F281" si="11">D260*E260</f>
        <v>3430.77</v>
      </c>
    </row>
    <row r="261" spans="1:6" ht="24.75" customHeight="1" x14ac:dyDescent="0.25">
      <c r="A261" s="217" t="str">
        <f>'инновации+добровольчество0,41'!A308</f>
        <v>Чернила Canon Gl-490C PIXMA</v>
      </c>
      <c r="B261" s="301" t="str">
        <f>'инновации+добровольчество0,41'!B308</f>
        <v>шт</v>
      </c>
      <c r="C261" s="307"/>
      <c r="D261" s="230">
        <f>Лист1!C6*0.31</f>
        <v>3.7199999999999998</v>
      </c>
      <c r="E261" s="397">
        <f>Лист1!D6</f>
        <v>800</v>
      </c>
      <c r="F261" s="249">
        <f t="shared" ref="F261" si="12">D261*E261</f>
        <v>2976</v>
      </c>
    </row>
    <row r="262" spans="1:6" x14ac:dyDescent="0.25">
      <c r="A262" s="217" t="str">
        <f>'инновации+добровольчество0,41'!A309</f>
        <v>Бумага А4 500 шт. SvetoCopy</v>
      </c>
      <c r="B262" s="301" t="str">
        <f>'инновации+добровольчество0,41'!B309</f>
        <v>шт</v>
      </c>
      <c r="C262" s="307"/>
      <c r="D262" s="230">
        <f>Лист1!C7*0.31</f>
        <v>9.3000000000000007</v>
      </c>
      <c r="E262" s="397">
        <f>Лист1!D7</f>
        <v>300</v>
      </c>
      <c r="F262" s="249">
        <f t="shared" si="11"/>
        <v>2790</v>
      </c>
    </row>
    <row r="263" spans="1:6" x14ac:dyDescent="0.25">
      <c r="A263" s="217" t="str">
        <f>'инновации+добровольчество0,41'!A310</f>
        <v>Бумага А3 500 шт. SvetoCopy</v>
      </c>
      <c r="B263" s="301" t="str">
        <f>'инновации+добровольчество0,41'!B310</f>
        <v>шт</v>
      </c>
      <c r="C263" s="307"/>
      <c r="D263" s="230">
        <f>Лист1!C8*0.31</f>
        <v>6.2</v>
      </c>
      <c r="E263" s="397">
        <f>Лист1!D8</f>
        <v>400</v>
      </c>
      <c r="F263" s="249">
        <f t="shared" si="11"/>
        <v>2480</v>
      </c>
    </row>
    <row r="264" spans="1:6" x14ac:dyDescent="0.25">
      <c r="A264" s="217" t="str">
        <f>'инновации+добровольчество0,41'!A311</f>
        <v>Мышь USB</v>
      </c>
      <c r="B264" s="301" t="str">
        <f>'инновации+добровольчество0,41'!B311</f>
        <v>шт</v>
      </c>
      <c r="C264" s="307"/>
      <c r="D264" s="230">
        <f>Лист1!C9*0.31</f>
        <v>1.24</v>
      </c>
      <c r="E264" s="397">
        <f>Лист1!D9</f>
        <v>500</v>
      </c>
      <c r="F264" s="249">
        <f t="shared" si="11"/>
        <v>620</v>
      </c>
    </row>
    <row r="265" spans="1:6" x14ac:dyDescent="0.25">
      <c r="A265" s="217" t="str">
        <f>'инновации+добровольчество0,41'!A312</f>
        <v xml:space="preserve">Мешки для мусора </v>
      </c>
      <c r="B265" s="301" t="str">
        <f>'инновации+добровольчество0,41'!B312</f>
        <v>шт</v>
      </c>
      <c r="C265" s="307"/>
      <c r="D265" s="230">
        <f>Лист1!C10*0.31</f>
        <v>6.2</v>
      </c>
      <c r="E265" s="397">
        <f>Лист1!D10</f>
        <v>100</v>
      </c>
      <c r="F265" s="249">
        <f t="shared" si="11"/>
        <v>620</v>
      </c>
    </row>
    <row r="266" spans="1:6" x14ac:dyDescent="0.25">
      <c r="A266" s="217" t="str">
        <f>'инновации+добровольчество0,41'!A313</f>
        <v>Бытовая химия</v>
      </c>
      <c r="B266" s="301" t="str">
        <f>'инновации+добровольчество0,41'!B313</f>
        <v>шт</v>
      </c>
      <c r="C266" s="307"/>
      <c r="D266" s="230">
        <f>Лист1!C11*0.31</f>
        <v>0.31</v>
      </c>
      <c r="E266" s="397">
        <f>Лист1!D11</f>
        <v>1652</v>
      </c>
      <c r="F266" s="249">
        <f t="shared" si="11"/>
        <v>512.12</v>
      </c>
    </row>
    <row r="267" spans="1:6" x14ac:dyDescent="0.25">
      <c r="A267" s="217" t="str">
        <f>'инновации+добровольчество0,41'!A314</f>
        <v>Фанера</v>
      </c>
      <c r="B267" s="301" t="str">
        <f>'инновации+добровольчество0,41'!B314</f>
        <v>шт</v>
      </c>
      <c r="C267" s="307"/>
      <c r="D267" s="230">
        <f>Лист1!C12*0.31</f>
        <v>0.31</v>
      </c>
      <c r="E267" s="397">
        <f>Лист1!D12</f>
        <v>1000</v>
      </c>
      <c r="F267" s="249">
        <f t="shared" si="11"/>
        <v>310</v>
      </c>
    </row>
    <row r="268" spans="1:6" x14ac:dyDescent="0.25">
      <c r="A268" s="217" t="str">
        <f>'инновации+добровольчество0,41'!A315</f>
        <v>Антифриз</v>
      </c>
      <c r="B268" s="301" t="str">
        <f>'инновации+добровольчество0,41'!B315</f>
        <v>шт</v>
      </c>
      <c r="C268" s="307"/>
      <c r="D268" s="230">
        <f>Лист1!C13*0.31</f>
        <v>9.3000000000000007</v>
      </c>
      <c r="E268" s="397">
        <f>Лист1!D13</f>
        <v>183</v>
      </c>
      <c r="F268" s="249">
        <f t="shared" si="11"/>
        <v>1701.9</v>
      </c>
    </row>
    <row r="269" spans="1:6" x14ac:dyDescent="0.25">
      <c r="A269" s="217" t="str">
        <f>'инновации+добровольчество0,41'!A316</f>
        <v>Саморезы</v>
      </c>
      <c r="B269" s="301" t="str">
        <f>'инновации+добровольчество0,41'!B316</f>
        <v>шт</v>
      </c>
      <c r="C269" s="307"/>
      <c r="D269" s="230">
        <f>Лист1!C14*0.31</f>
        <v>3.1</v>
      </c>
      <c r="E269" s="397">
        <f>Лист1!D14</f>
        <v>100</v>
      </c>
      <c r="F269" s="249">
        <f t="shared" si="11"/>
        <v>310</v>
      </c>
    </row>
    <row r="270" spans="1:6" x14ac:dyDescent="0.25">
      <c r="A270" s="217" t="str">
        <f>'инновации+добровольчество0,41'!A317</f>
        <v>Инструмент металлический ручной</v>
      </c>
      <c r="B270" s="301" t="str">
        <f>'инновации+добровольчество0,41'!B317</f>
        <v>шт</v>
      </c>
      <c r="C270" s="307"/>
      <c r="D270" s="230">
        <f>Лист1!C15*0.31</f>
        <v>1.55</v>
      </c>
      <c r="E270" s="397">
        <f>Лист1!D15</f>
        <v>301</v>
      </c>
      <c r="F270" s="249">
        <f t="shared" ref="F270:F271" si="13">D270*E270</f>
        <v>466.55</v>
      </c>
    </row>
    <row r="271" spans="1:6" x14ac:dyDescent="0.25">
      <c r="A271" s="217" t="str">
        <f>'инновации+добровольчество0,41'!A318</f>
        <v>Краска эмаль</v>
      </c>
      <c r="B271" s="301" t="str">
        <f>'инновации+добровольчество0,41'!B318</f>
        <v>шт</v>
      </c>
      <c r="C271" s="307"/>
      <c r="D271" s="230">
        <f>Лист1!C16*0.31</f>
        <v>9.3000000000000007</v>
      </c>
      <c r="E271" s="397">
        <f>Лист1!D16</f>
        <v>250</v>
      </c>
      <c r="F271" s="249">
        <f t="shared" si="13"/>
        <v>2325</v>
      </c>
    </row>
    <row r="272" spans="1:6" x14ac:dyDescent="0.25">
      <c r="A272" s="217" t="str">
        <f>'инновации+добровольчество0,41'!A319</f>
        <v>Краска ВДН</v>
      </c>
      <c r="B272" s="301" t="str">
        <f>'инновации+добровольчество0,41'!B319</f>
        <v>шт</v>
      </c>
      <c r="C272" s="307"/>
      <c r="D272" s="230">
        <f>Лист1!C17*0.31</f>
        <v>1.55</v>
      </c>
      <c r="E272" s="397">
        <f>Лист1!D17</f>
        <v>401</v>
      </c>
      <c r="F272" s="249">
        <f t="shared" si="11"/>
        <v>621.55000000000007</v>
      </c>
    </row>
    <row r="273" spans="1:6" x14ac:dyDescent="0.25">
      <c r="A273" s="217" t="str">
        <f>'инновации+добровольчество0,41'!A320</f>
        <v>Кисти</v>
      </c>
      <c r="B273" s="301" t="str">
        <f>'инновации+добровольчество0,41'!B320</f>
        <v>шт</v>
      </c>
      <c r="C273" s="307"/>
      <c r="D273" s="230">
        <f>Лист1!C18*0.31</f>
        <v>6.2</v>
      </c>
      <c r="E273" s="397">
        <f>Лист1!D18</f>
        <v>50</v>
      </c>
      <c r="F273" s="249">
        <f t="shared" si="11"/>
        <v>310</v>
      </c>
    </row>
    <row r="274" spans="1:6" x14ac:dyDescent="0.25">
      <c r="A274" s="217" t="str">
        <f>'инновации+добровольчество0,41'!A321</f>
        <v>Перчатка пвх</v>
      </c>
      <c r="B274" s="301" t="str">
        <f>'инновации+добровольчество0,41'!B321</f>
        <v>шт</v>
      </c>
      <c r="C274" s="307"/>
      <c r="D274" s="230">
        <f>Лист1!C19*0.31</f>
        <v>12.4</v>
      </c>
      <c r="E274" s="397">
        <f>Лист1!D19</f>
        <v>30</v>
      </c>
      <c r="F274" s="249">
        <f t="shared" si="11"/>
        <v>372</v>
      </c>
    </row>
    <row r="275" spans="1:6" x14ac:dyDescent="0.25">
      <c r="A275" s="217" t="str">
        <f>'инновации+добровольчество0,41'!A322</f>
        <v>Грабли, лопаты</v>
      </c>
      <c r="B275" s="301" t="str">
        <f>'инновации+добровольчество0,41'!B322</f>
        <v>шт</v>
      </c>
      <c r="C275" s="307"/>
      <c r="D275" s="230">
        <f>Лист1!C20*0.31</f>
        <v>3.1</v>
      </c>
      <c r="E275" s="397">
        <f>Лист1!D20</f>
        <v>118.5</v>
      </c>
      <c r="F275" s="249">
        <f t="shared" si="11"/>
        <v>367.35</v>
      </c>
    </row>
    <row r="276" spans="1:6" s="286" customFormat="1" x14ac:dyDescent="0.25">
      <c r="A276" s="285" t="str">
        <f>'инновации+добровольчество0,41'!A323</f>
        <v>Молоток</v>
      </c>
      <c r="B276" s="301" t="str">
        <f>'инновации+добровольчество0,41'!B323</f>
        <v>шт</v>
      </c>
      <c r="C276" s="307"/>
      <c r="D276" s="230">
        <f>Лист1!C21*0.31</f>
        <v>0.92999999999999994</v>
      </c>
      <c r="E276" s="397">
        <f>Лист1!D21</f>
        <v>100</v>
      </c>
      <c r="F276" s="249">
        <f t="shared" si="11"/>
        <v>93</v>
      </c>
    </row>
    <row r="277" spans="1:6" x14ac:dyDescent="0.25">
      <c r="A277" s="217" t="str">
        <f>'инновации+добровольчество0,41'!A324</f>
        <v>Гвозди</v>
      </c>
      <c r="B277" s="301" t="str">
        <f>'инновации+добровольчество0,41'!B324</f>
        <v>шт</v>
      </c>
      <c r="C277" s="307"/>
      <c r="D277" s="230">
        <f>Лист1!C22*0.31</f>
        <v>0.62</v>
      </c>
      <c r="E277" s="397">
        <f>Лист1!D22</f>
        <v>27.5</v>
      </c>
      <c r="F277" s="249">
        <f t="shared" si="11"/>
        <v>17.05</v>
      </c>
    </row>
    <row r="278" spans="1:6" x14ac:dyDescent="0.25">
      <c r="A278" s="217" t="str">
        <f>'инновации+добровольчество0,41'!A325</f>
        <v>Тонер НР</v>
      </c>
      <c r="B278" s="301" t="str">
        <f>'инновации+добровольчество0,41'!B325</f>
        <v>шт</v>
      </c>
      <c r="C278" s="307"/>
      <c r="D278" s="230">
        <f>Лист1!C23*0.31</f>
        <v>0.62</v>
      </c>
      <c r="E278" s="397">
        <f>Лист1!D23</f>
        <v>2200</v>
      </c>
      <c r="F278" s="249">
        <f t="shared" si="11"/>
        <v>1364</v>
      </c>
    </row>
    <row r="279" spans="1:6" x14ac:dyDescent="0.25">
      <c r="A279" s="217" t="str">
        <f>'инновации+добровольчество0,41'!A326</f>
        <v>Тонер Canon</v>
      </c>
      <c r="B279" s="170" t="s">
        <v>88</v>
      </c>
      <c r="C279" s="307"/>
      <c r="D279" s="230">
        <f>Лист1!C24*0.31</f>
        <v>0.31</v>
      </c>
      <c r="E279" s="397">
        <f>Лист1!D24</f>
        <v>1600</v>
      </c>
      <c r="F279" s="249">
        <f t="shared" si="11"/>
        <v>496</v>
      </c>
    </row>
    <row r="280" spans="1:6" x14ac:dyDescent="0.25">
      <c r="A280" s="217" t="str">
        <f>'инновации+добровольчество0,41'!A327</f>
        <v>Эмаль</v>
      </c>
      <c r="B280" s="170" t="s">
        <v>88</v>
      </c>
      <c r="C280" s="307"/>
      <c r="D280" s="230">
        <f>Лист1!C25*0.31</f>
        <v>0.62</v>
      </c>
      <c r="E280" s="397">
        <f>Лист1!D25</f>
        <v>180</v>
      </c>
      <c r="F280" s="249">
        <f t="shared" si="11"/>
        <v>111.6</v>
      </c>
    </row>
    <row r="281" spans="1:6" x14ac:dyDescent="0.25">
      <c r="A281" s="217" t="str">
        <f>'инновации+добровольчество0,41'!A328</f>
        <v>Эмаль аэрозоль</v>
      </c>
      <c r="B281" s="170" t="s">
        <v>88</v>
      </c>
      <c r="C281" s="307"/>
      <c r="D281" s="230">
        <f>Лист1!C26*0.31</f>
        <v>2.48</v>
      </c>
      <c r="E281" s="397">
        <f>Лист1!D26</f>
        <v>216.5</v>
      </c>
      <c r="F281" s="249">
        <f t="shared" si="11"/>
        <v>536.91999999999996</v>
      </c>
    </row>
    <row r="282" spans="1:6" x14ac:dyDescent="0.25">
      <c r="A282" s="217" t="str">
        <f>'инновации+добровольчество0,41'!A329</f>
        <v>пакет майка</v>
      </c>
      <c r="B282" s="170" t="s">
        <v>88</v>
      </c>
      <c r="C282" s="307"/>
      <c r="D282" s="230">
        <f>Лист1!C27*0.31</f>
        <v>0.31</v>
      </c>
      <c r="E282" s="397">
        <f>Лист1!D27</f>
        <v>5</v>
      </c>
      <c r="F282" s="249">
        <f t="shared" ref="F282:F315" si="14">D282*E282</f>
        <v>1.55</v>
      </c>
    </row>
    <row r="283" spans="1:6" x14ac:dyDescent="0.25">
      <c r="A283" s="217" t="str">
        <f>'инновации+добровольчество0,41'!A330</f>
        <v>шпилька резьбовая</v>
      </c>
      <c r="B283" s="170" t="s">
        <v>88</v>
      </c>
      <c r="C283" s="307"/>
      <c r="D283" s="230">
        <f>Лист1!C28*0.31</f>
        <v>0.62</v>
      </c>
      <c r="E283" s="397">
        <f>Лист1!D28</f>
        <v>240</v>
      </c>
      <c r="F283" s="249">
        <f t="shared" si="14"/>
        <v>148.80000000000001</v>
      </c>
    </row>
    <row r="284" spans="1:6" x14ac:dyDescent="0.25">
      <c r="A284" s="217" t="str">
        <f>'инновации+добровольчество0,41'!A331</f>
        <v>сверло</v>
      </c>
      <c r="B284" s="170" t="s">
        <v>88</v>
      </c>
      <c r="C284" s="307"/>
      <c r="D284" s="230">
        <f>Лист1!C29*0.31</f>
        <v>0.31</v>
      </c>
      <c r="E284" s="397">
        <f>Лист1!D29</f>
        <v>359</v>
      </c>
      <c r="F284" s="249">
        <f t="shared" si="14"/>
        <v>111.29</v>
      </c>
    </row>
    <row r="285" spans="1:6" x14ac:dyDescent="0.25">
      <c r="A285" s="217" t="str">
        <f>'инновации+добровольчество0,41'!A332</f>
        <v>антифриз</v>
      </c>
      <c r="B285" s="170" t="s">
        <v>88</v>
      </c>
      <c r="C285" s="307"/>
      <c r="D285" s="230">
        <f>Лист1!C30*0.31</f>
        <v>0.62</v>
      </c>
      <c r="E285" s="397">
        <f>Лист1!D30</f>
        <v>560</v>
      </c>
      <c r="F285" s="249">
        <f t="shared" si="14"/>
        <v>347.2</v>
      </c>
    </row>
    <row r="286" spans="1:6" x14ac:dyDescent="0.25">
      <c r="A286" s="217" t="str">
        <f>'инновации+добровольчество0,41'!A333</f>
        <v>ледоруб</v>
      </c>
      <c r="B286" s="170" t="s">
        <v>88</v>
      </c>
      <c r="C286" s="307"/>
      <c r="D286" s="230">
        <f>Лист1!C31*0.31</f>
        <v>0.31</v>
      </c>
      <c r="E286" s="397">
        <f>Лист1!D31</f>
        <v>677</v>
      </c>
      <c r="F286" s="249">
        <f t="shared" si="14"/>
        <v>209.87</v>
      </c>
    </row>
    <row r="287" spans="1:6" x14ac:dyDescent="0.25">
      <c r="A287" s="217" t="str">
        <f>'инновации+добровольчество0,41'!A334</f>
        <v>труба</v>
      </c>
      <c r="B287" s="170" t="s">
        <v>88</v>
      </c>
      <c r="C287" s="307"/>
      <c r="D287" s="230">
        <f>Лист1!C32*0.31</f>
        <v>0.92999999999999994</v>
      </c>
      <c r="E287" s="397">
        <f>Лист1!D32</f>
        <v>650</v>
      </c>
      <c r="F287" s="249">
        <f t="shared" si="14"/>
        <v>604.5</v>
      </c>
    </row>
    <row r="288" spans="1:6" x14ac:dyDescent="0.25">
      <c r="A288" s="217" t="str">
        <f>'инновации+добровольчество0,41'!A335</f>
        <v>кронштейн</v>
      </c>
      <c r="B288" s="170" t="s">
        <v>88</v>
      </c>
      <c r="C288" s="307"/>
      <c r="D288" s="230">
        <f>Лист1!C33*0.31</f>
        <v>0.62</v>
      </c>
      <c r="E288" s="397">
        <f>Лист1!D33</f>
        <v>32</v>
      </c>
      <c r="F288" s="249">
        <f t="shared" si="14"/>
        <v>19.84</v>
      </c>
    </row>
    <row r="289" spans="1:6" x14ac:dyDescent="0.25">
      <c r="A289" s="217" t="str">
        <f>'инновации+добровольчество0,41'!A336</f>
        <v>электрод</v>
      </c>
      <c r="B289" s="170" t="s">
        <v>88</v>
      </c>
      <c r="C289" s="307"/>
      <c r="D289" s="230">
        <f>Лист1!C34*0.31</f>
        <v>0.31</v>
      </c>
      <c r="E289" s="397">
        <f>Лист1!D34</f>
        <v>250</v>
      </c>
      <c r="F289" s="249">
        <f t="shared" si="14"/>
        <v>77.5</v>
      </c>
    </row>
    <row r="290" spans="1:6" x14ac:dyDescent="0.25">
      <c r="A290" s="217" t="str">
        <f>'инновации+добровольчество0,41'!A337</f>
        <v>круг отрезной</v>
      </c>
      <c r="B290" s="170" t="s">
        <v>88</v>
      </c>
      <c r="C290" s="307"/>
      <c r="D290" s="230">
        <f>Лист1!C35*0.31</f>
        <v>3.41</v>
      </c>
      <c r="E290" s="397">
        <f>Лист1!D35</f>
        <v>50</v>
      </c>
      <c r="F290" s="249">
        <f t="shared" si="14"/>
        <v>170.5</v>
      </c>
    </row>
    <row r="291" spans="1:6" x14ac:dyDescent="0.25">
      <c r="A291" s="217" t="str">
        <f>'инновации+добровольчество0,41'!A338</f>
        <v>круг отрезной</v>
      </c>
      <c r="B291" s="170" t="s">
        <v>88</v>
      </c>
      <c r="C291" s="307"/>
      <c r="D291" s="230">
        <f>Лист1!C36*0.31</f>
        <v>0.92999999999999994</v>
      </c>
      <c r="E291" s="397">
        <f>Лист1!D36</f>
        <v>41</v>
      </c>
      <c r="F291" s="249">
        <f t="shared" si="14"/>
        <v>38.129999999999995</v>
      </c>
    </row>
    <row r="292" spans="1:6" x14ac:dyDescent="0.25">
      <c r="A292" s="217" t="str">
        <f>'инновации+добровольчество0,41'!A339</f>
        <v>круг отрезной</v>
      </c>
      <c r="B292" s="170" t="s">
        <v>88</v>
      </c>
      <c r="C292" s="307"/>
      <c r="D292" s="230">
        <f>Лист1!C37*0.31</f>
        <v>0.31</v>
      </c>
      <c r="E292" s="397">
        <f>Лист1!D37</f>
        <v>50</v>
      </c>
      <c r="F292" s="249">
        <f t="shared" si="14"/>
        <v>15.5</v>
      </c>
    </row>
    <row r="293" spans="1:6" x14ac:dyDescent="0.25">
      <c r="A293" s="217" t="str">
        <f>'инновации+добровольчество0,41'!A340</f>
        <v>круг зачистной</v>
      </c>
      <c r="B293" s="170" t="s">
        <v>88</v>
      </c>
      <c r="C293" s="307"/>
      <c r="D293" s="230">
        <f>Лист1!C38*0.31</f>
        <v>0.31</v>
      </c>
      <c r="E293" s="397">
        <f>Лист1!D38</f>
        <v>144</v>
      </c>
      <c r="F293" s="249">
        <f t="shared" si="14"/>
        <v>44.64</v>
      </c>
    </row>
    <row r="294" spans="1:6" x14ac:dyDescent="0.25">
      <c r="A294" s="217" t="str">
        <f>'инновации+добровольчество0,41'!A341</f>
        <v>кабель-канал</v>
      </c>
      <c r="B294" s="170" t="s">
        <v>88</v>
      </c>
      <c r="C294" s="307"/>
      <c r="D294" s="230">
        <f>Лист1!C39*0.31</f>
        <v>0.31</v>
      </c>
      <c r="E294" s="397">
        <f>Лист1!D39</f>
        <v>95</v>
      </c>
      <c r="F294" s="249">
        <f t="shared" si="14"/>
        <v>29.45</v>
      </c>
    </row>
    <row r="295" spans="1:6" x14ac:dyDescent="0.25">
      <c r="A295" s="217" t="str">
        <f>'инновации+добровольчество0,41'!A342</f>
        <v>саморез</v>
      </c>
      <c r="B295" s="170" t="s">
        <v>88</v>
      </c>
      <c r="C295" s="307"/>
      <c r="D295" s="230">
        <f>Лист1!C40*0.31</f>
        <v>15.5</v>
      </c>
      <c r="E295" s="397">
        <f>Лист1!D40</f>
        <v>3.5</v>
      </c>
      <c r="F295" s="249">
        <f t="shared" si="14"/>
        <v>54.25</v>
      </c>
    </row>
    <row r="296" spans="1:6" x14ac:dyDescent="0.25">
      <c r="A296" s="217" t="str">
        <f>'инновации+добровольчество0,41'!A343</f>
        <v>лопата</v>
      </c>
      <c r="B296" s="170" t="s">
        <v>88</v>
      </c>
      <c r="C296" s="307"/>
      <c r="D296" s="230">
        <f>Лист1!C41*0.31</f>
        <v>0.62</v>
      </c>
      <c r="E296" s="397">
        <f>Лист1!D41</f>
        <v>219</v>
      </c>
      <c r="F296" s="249">
        <f t="shared" si="14"/>
        <v>135.78</v>
      </c>
    </row>
    <row r="297" spans="1:6" x14ac:dyDescent="0.25">
      <c r="A297" s="217" t="str">
        <f>'инновации+добровольчество0,41'!A344</f>
        <v>черенок</v>
      </c>
      <c r="B297" s="170" t="s">
        <v>88</v>
      </c>
      <c r="C297" s="307"/>
      <c r="D297" s="230">
        <f>Лист1!C42*0.31</f>
        <v>0.62</v>
      </c>
      <c r="E297" s="397">
        <f>Лист1!D42</f>
        <v>80</v>
      </c>
      <c r="F297" s="249">
        <f t="shared" si="14"/>
        <v>49.6</v>
      </c>
    </row>
    <row r="298" spans="1:6" x14ac:dyDescent="0.25">
      <c r="A298" s="217" t="str">
        <f>'инновации+добровольчество0,41'!A345</f>
        <v>домкрат</v>
      </c>
      <c r="B298" s="170" t="s">
        <v>88</v>
      </c>
      <c r="C298" s="307"/>
      <c r="D298" s="230">
        <f>Лист1!C43*0.31</f>
        <v>0.31</v>
      </c>
      <c r="E298" s="397">
        <f>Лист1!D43</f>
        <v>2058</v>
      </c>
      <c r="F298" s="249">
        <f t="shared" si="14"/>
        <v>637.98</v>
      </c>
    </row>
    <row r="299" spans="1:6" x14ac:dyDescent="0.25">
      <c r="A299" s="217" t="str">
        <f>'инновации+добровольчество0,41'!A346</f>
        <v>стяжка</v>
      </c>
      <c r="B299" s="170" t="s">
        <v>88</v>
      </c>
      <c r="C299" s="307"/>
      <c r="D299" s="230">
        <f>Лист1!C44*0.31</f>
        <v>0.31</v>
      </c>
      <c r="E299" s="397">
        <f>Лист1!D44</f>
        <v>277</v>
      </c>
      <c r="F299" s="249">
        <f t="shared" si="14"/>
        <v>85.87</v>
      </c>
    </row>
    <row r="300" spans="1:6" x14ac:dyDescent="0.25">
      <c r="A300" s="217" t="str">
        <f>'инновации+добровольчество0,41'!A347</f>
        <v>смазка</v>
      </c>
      <c r="B300" s="170" t="s">
        <v>88</v>
      </c>
      <c r="C300" s="307"/>
      <c r="D300" s="230">
        <f>Лист1!C45*0.31</f>
        <v>0.31</v>
      </c>
      <c r="E300" s="397">
        <f>Лист1!D45</f>
        <v>299</v>
      </c>
      <c r="F300" s="249">
        <f t="shared" si="14"/>
        <v>92.69</v>
      </c>
    </row>
    <row r="301" spans="1:6" x14ac:dyDescent="0.25">
      <c r="A301" s="217" t="str">
        <f>'инновации+добровольчество0,41'!A348</f>
        <v>лопата</v>
      </c>
      <c r="B301" s="170" t="s">
        <v>88</v>
      </c>
      <c r="C301" s="307"/>
      <c r="D301" s="230">
        <f>Лист1!C46*0.31</f>
        <v>0.31</v>
      </c>
      <c r="E301" s="397">
        <f>Лист1!D46</f>
        <v>250</v>
      </c>
      <c r="F301" s="249">
        <f t="shared" si="14"/>
        <v>77.5</v>
      </c>
    </row>
    <row r="302" spans="1:6" x14ac:dyDescent="0.25">
      <c r="A302" s="217" t="str">
        <f>'инновации+добровольчество0,41'!A349</f>
        <v>ключи</v>
      </c>
      <c r="B302" s="170" t="s">
        <v>88</v>
      </c>
      <c r="C302" s="307"/>
      <c r="D302" s="230">
        <f>Лист1!C47*0.31</f>
        <v>0.31</v>
      </c>
      <c r="E302" s="397">
        <f>Лист1!D47</f>
        <v>245</v>
      </c>
      <c r="F302" s="249">
        <f t="shared" si="14"/>
        <v>75.95</v>
      </c>
    </row>
    <row r="303" spans="1:6" x14ac:dyDescent="0.25">
      <c r="A303" s="217" t="str">
        <f>'инновации+добровольчество0,41'!A350</f>
        <v>болт</v>
      </c>
      <c r="B303" s="170" t="s">
        <v>88</v>
      </c>
      <c r="C303" s="307"/>
      <c r="D303" s="230">
        <f>Лист1!C48*0.31</f>
        <v>1.24</v>
      </c>
      <c r="E303" s="397">
        <f>Лист1!D48</f>
        <v>10</v>
      </c>
      <c r="F303" s="249">
        <f t="shared" si="14"/>
        <v>12.4</v>
      </c>
    </row>
    <row r="304" spans="1:6" x14ac:dyDescent="0.25">
      <c r="A304" s="217" t="str">
        <f>'инновации+добровольчество0,41'!A351</f>
        <v>гайка</v>
      </c>
      <c r="B304" s="170" t="s">
        <v>88</v>
      </c>
      <c r="C304" s="307"/>
      <c r="D304" s="230">
        <f>Лист1!C49*0.31</f>
        <v>1.24</v>
      </c>
      <c r="E304" s="397">
        <f>Лист1!D49</f>
        <v>2</v>
      </c>
      <c r="F304" s="249">
        <f t="shared" si="14"/>
        <v>2.48</v>
      </c>
    </row>
    <row r="305" spans="1:6" x14ac:dyDescent="0.25">
      <c r="A305" s="217" t="str">
        <f>'инновации+добровольчество0,41'!A352</f>
        <v>эмаль аэрозоль</v>
      </c>
      <c r="B305" s="170" t="s">
        <v>88</v>
      </c>
      <c r="C305" s="307"/>
      <c r="D305" s="230">
        <f>Лист1!C50*0.31</f>
        <v>0.92999999999999994</v>
      </c>
      <c r="E305" s="397">
        <f>Лист1!D50</f>
        <v>226</v>
      </c>
      <c r="F305" s="249">
        <f t="shared" si="14"/>
        <v>210.17999999999998</v>
      </c>
    </row>
    <row r="306" spans="1:6" x14ac:dyDescent="0.25">
      <c r="A306" s="217" t="str">
        <f>'инновации+добровольчество0,41'!A353</f>
        <v>бумага нажд</v>
      </c>
      <c r="B306" s="170" t="s">
        <v>88</v>
      </c>
      <c r="C306" s="307"/>
      <c r="D306" s="230">
        <f>Лист1!C51*0.31</f>
        <v>6.2</v>
      </c>
      <c r="E306" s="397">
        <f>Лист1!D51</f>
        <v>17</v>
      </c>
      <c r="F306" s="249">
        <f t="shared" si="14"/>
        <v>105.4</v>
      </c>
    </row>
    <row r="307" spans="1:6" x14ac:dyDescent="0.25">
      <c r="A307" s="217" t="str">
        <f>'инновации+добровольчество0,41'!A354</f>
        <v>круг отрезной</v>
      </c>
      <c r="B307" s="170" t="s">
        <v>88</v>
      </c>
      <c r="C307" s="307"/>
      <c r="D307" s="230">
        <f>Лист1!C52*0.31</f>
        <v>3.1</v>
      </c>
      <c r="E307" s="397">
        <f>Лист1!D52</f>
        <v>34</v>
      </c>
      <c r="F307" s="249">
        <f t="shared" si="14"/>
        <v>105.4</v>
      </c>
    </row>
    <row r="308" spans="1:6" x14ac:dyDescent="0.25">
      <c r="A308" s="217" t="str">
        <f>'инновации+добровольчество0,41'!A355</f>
        <v>герметик</v>
      </c>
      <c r="B308" s="170" t="s">
        <v>88</v>
      </c>
      <c r="C308" s="307"/>
      <c r="D308" s="230">
        <f>Лист1!C53*0.31</f>
        <v>0.31</v>
      </c>
      <c r="E308" s="397">
        <f>Лист1!D53</f>
        <v>266</v>
      </c>
      <c r="F308" s="249">
        <f t="shared" si="14"/>
        <v>82.46</v>
      </c>
    </row>
    <row r="309" spans="1:6" x14ac:dyDescent="0.25">
      <c r="A309" s="217" t="str">
        <f>'инновации+добровольчество0,41'!A356</f>
        <v>кенгуру</v>
      </c>
      <c r="B309" s="170" t="s">
        <v>88</v>
      </c>
      <c r="C309" s="307"/>
      <c r="D309" s="230">
        <f>Лист1!C54*0.31</f>
        <v>0.62</v>
      </c>
      <c r="E309" s="397">
        <f>Лист1!D54</f>
        <v>274</v>
      </c>
      <c r="F309" s="249">
        <f t="shared" si="14"/>
        <v>169.88</v>
      </c>
    </row>
    <row r="310" spans="1:6" x14ac:dyDescent="0.25">
      <c r="A310" s="217" t="str">
        <f>'инновации+добровольчество0,41'!A357</f>
        <v>цемент 50 кг</v>
      </c>
      <c r="B310" s="170" t="s">
        <v>88</v>
      </c>
      <c r="C310" s="307"/>
      <c r="D310" s="230">
        <f>Лист1!C55*0.31</f>
        <v>0.62</v>
      </c>
      <c r="E310" s="397">
        <f>Лист1!D55</f>
        <v>800</v>
      </c>
      <c r="F310" s="249">
        <f t="shared" si="14"/>
        <v>496</v>
      </c>
    </row>
    <row r="311" spans="1:6" x14ac:dyDescent="0.25">
      <c r="A311" s="217" t="str">
        <f>'инновации+добровольчество0,41'!A358</f>
        <v>эмаль аэрозоль</v>
      </c>
      <c r="B311" s="170" t="s">
        <v>88</v>
      </c>
      <c r="C311" s="307"/>
      <c r="D311" s="230">
        <f>Лист1!C56*0.31</f>
        <v>1.55</v>
      </c>
      <c r="E311" s="397">
        <f>Лист1!D56</f>
        <v>193</v>
      </c>
      <c r="F311" s="249">
        <f t="shared" si="14"/>
        <v>299.15000000000003</v>
      </c>
    </row>
    <row r="312" spans="1:6" x14ac:dyDescent="0.25">
      <c r="A312" s="217" t="str">
        <f>'инновации+добровольчество0,41'!A359</f>
        <v>эмаль аэрозоль</v>
      </c>
      <c r="B312" s="170" t="s">
        <v>88</v>
      </c>
      <c r="C312" s="307"/>
      <c r="D312" s="230">
        <f>Лист1!C57*0.31</f>
        <v>1.55</v>
      </c>
      <c r="E312" s="397">
        <f>Лист1!D57</f>
        <v>185</v>
      </c>
      <c r="F312" s="249">
        <f t="shared" si="14"/>
        <v>286.75</v>
      </c>
    </row>
    <row r="313" spans="1:6" x14ac:dyDescent="0.25">
      <c r="A313" s="217" t="str">
        <f>'инновации+добровольчество0,41'!A360</f>
        <v>рукав резина</v>
      </c>
      <c r="B313" s="170" t="s">
        <v>88</v>
      </c>
      <c r="C313" s="307"/>
      <c r="D313" s="230">
        <f>Лист1!C58*0.31</f>
        <v>1.8599999999999999</v>
      </c>
      <c r="E313" s="397">
        <f>Лист1!D58</f>
        <v>280</v>
      </c>
      <c r="F313" s="249">
        <f t="shared" si="14"/>
        <v>520.79999999999995</v>
      </c>
    </row>
    <row r="314" spans="1:6" x14ac:dyDescent="0.25">
      <c r="A314" s="217" t="str">
        <f>'инновации+добровольчество0,41'!A361</f>
        <v>лампа</v>
      </c>
      <c r="B314" s="170" t="s">
        <v>88</v>
      </c>
      <c r="C314" s="307"/>
      <c r="D314" s="230">
        <f>Лист1!C59*0.31</f>
        <v>1.55</v>
      </c>
      <c r="E314" s="397">
        <f>Лист1!D59</f>
        <v>139</v>
      </c>
      <c r="F314" s="249">
        <f t="shared" si="14"/>
        <v>215.45000000000002</v>
      </c>
    </row>
    <row r="315" spans="1:6" x14ac:dyDescent="0.25">
      <c r="A315" s="217" t="str">
        <f>'инновации+добровольчество0,41'!A362</f>
        <v>лампа энергосберегающая</v>
      </c>
      <c r="B315" s="170" t="s">
        <v>88</v>
      </c>
      <c r="C315" s="307"/>
      <c r="D315" s="230">
        <f>Лист1!C60*0.31</f>
        <v>0.31</v>
      </c>
      <c r="E315" s="397">
        <f>Лист1!D60</f>
        <v>190</v>
      </c>
      <c r="F315" s="249">
        <f t="shared" si="14"/>
        <v>58.9</v>
      </c>
    </row>
    <row r="316" spans="1:6" x14ac:dyDescent="0.25">
      <c r="A316" s="217" t="str">
        <f>'инновации+добровольчество0,41'!A363</f>
        <v>антифриз</v>
      </c>
      <c r="B316" s="170" t="s">
        <v>88</v>
      </c>
      <c r="C316" s="307"/>
      <c r="D316" s="230">
        <f>Лист1!C61*0.31</f>
        <v>0.31</v>
      </c>
      <c r="E316" s="397">
        <f>Лист1!D61</f>
        <v>630</v>
      </c>
      <c r="F316" s="249">
        <f t="shared" ref="F316:F359" si="15">D316*E316</f>
        <v>195.3</v>
      </c>
    </row>
    <row r="317" spans="1:6" x14ac:dyDescent="0.25">
      <c r="A317" s="217" t="str">
        <f>'инновации+добровольчество0,41'!A364</f>
        <v>коврик автомобильный</v>
      </c>
      <c r="B317" s="170" t="s">
        <v>88</v>
      </c>
      <c r="C317" s="307"/>
      <c r="D317" s="230">
        <f>Лист1!C62*0.31</f>
        <v>0.31</v>
      </c>
      <c r="E317" s="397">
        <f>Лист1!D62</f>
        <v>3400</v>
      </c>
      <c r="F317" s="249">
        <f t="shared" si="15"/>
        <v>1054</v>
      </c>
    </row>
    <row r="318" spans="1:6" x14ac:dyDescent="0.25">
      <c r="A318" s="217" t="str">
        <f>'инновации+добровольчество0,41'!A365</f>
        <v>краска акрил</v>
      </c>
      <c r="B318" s="170" t="s">
        <v>88</v>
      </c>
      <c r="C318" s="307"/>
      <c r="D318" s="230">
        <f>Лист1!C63*0.31</f>
        <v>0.92999999999999994</v>
      </c>
      <c r="E318" s="397">
        <f>Лист1!D63</f>
        <v>1135</v>
      </c>
      <c r="F318" s="249">
        <f t="shared" si="15"/>
        <v>1055.55</v>
      </c>
    </row>
    <row r="319" spans="1:6" x14ac:dyDescent="0.25">
      <c r="A319" s="217" t="str">
        <f>'инновации+добровольчество0,41'!A366</f>
        <v>валик</v>
      </c>
      <c r="B319" s="170" t="s">
        <v>88</v>
      </c>
      <c r="C319" s="307"/>
      <c r="D319" s="230">
        <f>Лист1!C64*0.31</f>
        <v>1.24</v>
      </c>
      <c r="E319" s="397">
        <f>Лист1!D64</f>
        <v>72.5</v>
      </c>
      <c r="F319" s="249">
        <f t="shared" si="15"/>
        <v>89.9</v>
      </c>
    </row>
    <row r="320" spans="1:6" x14ac:dyDescent="0.25">
      <c r="A320" s="217" t="str">
        <f>'инновации+добровольчество0,41'!A367</f>
        <v>скотч маляр</v>
      </c>
      <c r="B320" s="170" t="s">
        <v>88</v>
      </c>
      <c r="C320" s="307"/>
      <c r="D320" s="230">
        <f>Лист1!C65*0.31</f>
        <v>1.55</v>
      </c>
      <c r="E320" s="397">
        <f>Лист1!D65</f>
        <v>115</v>
      </c>
      <c r="F320" s="249">
        <f t="shared" si="15"/>
        <v>178.25</v>
      </c>
    </row>
    <row r="321" spans="1:6" x14ac:dyDescent="0.25">
      <c r="A321" s="217" t="str">
        <f>'инновации+добровольчество0,41'!A368</f>
        <v xml:space="preserve">колер </v>
      </c>
      <c r="B321" s="170" t="s">
        <v>88</v>
      </c>
      <c r="C321" s="307"/>
      <c r="D321" s="230">
        <f>Лист1!C66*0.31</f>
        <v>1.55</v>
      </c>
      <c r="E321" s="397">
        <f>Лист1!D66</f>
        <v>161</v>
      </c>
      <c r="F321" s="249">
        <f t="shared" si="15"/>
        <v>249.55</v>
      </c>
    </row>
    <row r="322" spans="1:6" x14ac:dyDescent="0.25">
      <c r="A322" s="217" t="str">
        <f>'инновации+добровольчество0,41'!A369</f>
        <v>скотч маляр</v>
      </c>
      <c r="B322" s="170" t="s">
        <v>88</v>
      </c>
      <c r="C322" s="307"/>
      <c r="D322" s="230">
        <f>Лист1!C67*0.31</f>
        <v>3.41</v>
      </c>
      <c r="E322" s="397">
        <f>Лист1!D67</f>
        <v>50</v>
      </c>
      <c r="F322" s="249">
        <f t="shared" si="15"/>
        <v>170.5</v>
      </c>
    </row>
    <row r="323" spans="1:6" x14ac:dyDescent="0.25">
      <c r="A323" s="217" t="str">
        <f>'инновации+добровольчество0,41'!A370</f>
        <v>паста колеровочная</v>
      </c>
      <c r="B323" s="170" t="s">
        <v>88</v>
      </c>
      <c r="C323" s="307"/>
      <c r="D323" s="230">
        <f>Лист1!C68*0.31</f>
        <v>3.1</v>
      </c>
      <c r="E323" s="397">
        <f>Лист1!D68</f>
        <v>109</v>
      </c>
      <c r="F323" s="249">
        <f t="shared" si="15"/>
        <v>337.90000000000003</v>
      </c>
    </row>
    <row r="324" spans="1:6" x14ac:dyDescent="0.25">
      <c r="A324" s="217" t="str">
        <f>'инновации+добровольчество0,41'!A371</f>
        <v>колер</v>
      </c>
      <c r="B324" s="170" t="s">
        <v>88</v>
      </c>
      <c r="C324" s="307"/>
      <c r="D324" s="230">
        <f>Лист1!C69*0.31</f>
        <v>2.48</v>
      </c>
      <c r="E324" s="397">
        <f>Лист1!D69</f>
        <v>50</v>
      </c>
      <c r="F324" s="249">
        <f t="shared" si="15"/>
        <v>124</v>
      </c>
    </row>
    <row r="325" spans="1:6" x14ac:dyDescent="0.25">
      <c r="A325" s="217" t="str">
        <f>'инновации+добровольчество0,41'!A372</f>
        <v>краска акрил</v>
      </c>
      <c r="B325" s="170" t="s">
        <v>88</v>
      </c>
      <c r="C325" s="307"/>
      <c r="D325" s="230">
        <f>Лист1!C70*0.31</f>
        <v>0.31</v>
      </c>
      <c r="E325" s="397">
        <f>Лист1!D70</f>
        <v>360</v>
      </c>
      <c r="F325" s="249">
        <f t="shared" si="15"/>
        <v>111.6</v>
      </c>
    </row>
    <row r="326" spans="1:6" x14ac:dyDescent="0.25">
      <c r="A326" s="217" t="str">
        <f>'инновации+добровольчество0,41'!A373</f>
        <v>насадка на валик</v>
      </c>
      <c r="B326" s="170" t="s">
        <v>88</v>
      </c>
      <c r="C326" s="307"/>
      <c r="D326" s="230">
        <f>Лист1!C71*0.31</f>
        <v>1.24</v>
      </c>
      <c r="E326" s="397">
        <f>Лист1!D71</f>
        <v>20</v>
      </c>
      <c r="F326" s="249">
        <f t="shared" si="15"/>
        <v>24.8</v>
      </c>
    </row>
    <row r="327" spans="1:6" x14ac:dyDescent="0.25">
      <c r="A327" s="217" t="str">
        <f>'инновации+добровольчество0,41'!A374</f>
        <v>HDMI кабель 5м</v>
      </c>
      <c r="B327" s="170" t="s">
        <v>88</v>
      </c>
      <c r="C327" s="307"/>
      <c r="D327" s="230">
        <f>Лист1!C72*0.31</f>
        <v>0.31</v>
      </c>
      <c r="E327" s="397">
        <f>Лист1!D72</f>
        <v>600</v>
      </c>
      <c r="F327" s="249">
        <f t="shared" si="15"/>
        <v>186</v>
      </c>
    </row>
    <row r="328" spans="1:6" x14ac:dyDescent="0.25">
      <c r="A328" s="217" t="str">
        <f>'инновации+добровольчество0,41'!A375</f>
        <v>HDMI кабель 10м</v>
      </c>
      <c r="B328" s="170" t="s">
        <v>88</v>
      </c>
      <c r="C328" s="307"/>
      <c r="D328" s="230">
        <f>Лист1!C73*0.31</f>
        <v>0.31</v>
      </c>
      <c r="E328" s="397">
        <f>Лист1!D73</f>
        <v>900</v>
      </c>
      <c r="F328" s="249">
        <f t="shared" si="15"/>
        <v>279</v>
      </c>
    </row>
    <row r="329" spans="1:6" x14ac:dyDescent="0.25">
      <c r="A329" s="217" t="str">
        <f>'инновации+добровольчество0,41'!A376</f>
        <v>сумка для ноутбука</v>
      </c>
      <c r="B329" s="170" t="s">
        <v>88</v>
      </c>
      <c r="C329" s="307"/>
      <c r="D329" s="230">
        <f>Лист1!C74*0.31</f>
        <v>0.92999999999999994</v>
      </c>
      <c r="E329" s="397">
        <f>Лист1!D74</f>
        <v>1400</v>
      </c>
      <c r="F329" s="249">
        <f t="shared" si="15"/>
        <v>1302</v>
      </c>
    </row>
    <row r="330" spans="1:6" x14ac:dyDescent="0.25">
      <c r="A330" s="217" t="str">
        <f>'инновации+добровольчество0,41'!A377</f>
        <v>флеш карта</v>
      </c>
      <c r="B330" s="170" t="s">
        <v>88</v>
      </c>
      <c r="C330" s="307"/>
      <c r="D330" s="230">
        <f>Лист1!C75*0.31</f>
        <v>1.8599999999999999</v>
      </c>
      <c r="E330" s="397">
        <f>Лист1!D75</f>
        <v>700</v>
      </c>
      <c r="F330" s="249">
        <f t="shared" si="15"/>
        <v>1302</v>
      </c>
    </row>
    <row r="331" spans="1:6" x14ac:dyDescent="0.25">
      <c r="A331" s="217" t="str">
        <f>'инновации+добровольчество0,41'!A378</f>
        <v>кулер для процессора</v>
      </c>
      <c r="B331" s="170" t="s">
        <v>88</v>
      </c>
      <c r="C331" s="307"/>
      <c r="D331" s="230">
        <f>Лист1!C76*0.31</f>
        <v>0.31</v>
      </c>
      <c r="E331" s="397">
        <f>Лист1!D76</f>
        <v>700</v>
      </c>
      <c r="F331" s="249">
        <f t="shared" si="15"/>
        <v>217</v>
      </c>
    </row>
    <row r="332" spans="1:6" x14ac:dyDescent="0.25">
      <c r="A332" s="217" t="str">
        <f>'инновации+добровольчество0,41'!A379</f>
        <v>блок питания</v>
      </c>
      <c r="B332" s="170" t="s">
        <v>88</v>
      </c>
      <c r="C332" s="307"/>
      <c r="D332" s="230">
        <f>Лист1!C77*0.31</f>
        <v>0.31</v>
      </c>
      <c r="E332" s="397">
        <f>Лист1!D77</f>
        <v>1650</v>
      </c>
      <c r="F332" s="249">
        <f t="shared" si="15"/>
        <v>511.5</v>
      </c>
    </row>
    <row r="333" spans="1:6" x14ac:dyDescent="0.25">
      <c r="A333" s="217" t="str">
        <f>'инновации+добровольчество0,41'!A380</f>
        <v>клавиатура</v>
      </c>
      <c r="B333" s="170" t="s">
        <v>88</v>
      </c>
      <c r="C333" s="307"/>
      <c r="D333" s="230">
        <f>Лист1!C78*0.31</f>
        <v>0.92999999999999994</v>
      </c>
      <c r="E333" s="397">
        <f>Лист1!D78</f>
        <v>1700</v>
      </c>
      <c r="F333" s="249">
        <f t="shared" si="15"/>
        <v>1581</v>
      </c>
    </row>
    <row r="334" spans="1:6" x14ac:dyDescent="0.25">
      <c r="A334" s="217" t="str">
        <f>'инновации+добровольчество0,41'!A381</f>
        <v>снеговая лопата</v>
      </c>
      <c r="B334" s="170" t="s">
        <v>88</v>
      </c>
      <c r="C334" s="307"/>
      <c r="D334" s="230">
        <f>Лист1!C79*0.31</f>
        <v>0.31</v>
      </c>
      <c r="E334" s="397">
        <f>Лист1!D79</f>
        <v>340</v>
      </c>
      <c r="F334" s="249">
        <f t="shared" si="15"/>
        <v>105.4</v>
      </c>
    </row>
    <row r="335" spans="1:6" x14ac:dyDescent="0.25">
      <c r="A335" s="217" t="str">
        <f>'инновации+добровольчество0,41'!A382</f>
        <v>уголок</v>
      </c>
      <c r="B335" s="170" t="s">
        <v>88</v>
      </c>
      <c r="C335" s="307"/>
      <c r="D335" s="230">
        <f>Лист1!C80*0.31</f>
        <v>6.2</v>
      </c>
      <c r="E335" s="397">
        <f>Лист1!D80</f>
        <v>10</v>
      </c>
      <c r="F335" s="249">
        <f t="shared" si="15"/>
        <v>62</v>
      </c>
    </row>
    <row r="336" spans="1:6" x14ac:dyDescent="0.25">
      <c r="A336" s="217" t="str">
        <f>'инновации+добровольчество0,41'!A383</f>
        <v>перчатки</v>
      </c>
      <c r="B336" s="170" t="s">
        <v>88</v>
      </c>
      <c r="C336" s="307"/>
      <c r="D336" s="230">
        <f>Лист1!C81*0.31</f>
        <v>0.31</v>
      </c>
      <c r="E336" s="397">
        <f>Лист1!D81</f>
        <v>160</v>
      </c>
      <c r="F336" s="249">
        <f t="shared" si="15"/>
        <v>49.6</v>
      </c>
    </row>
    <row r="337" spans="1:6" x14ac:dyDescent="0.25">
      <c r="A337" s="217" t="str">
        <f>'инновации+добровольчество0,41'!A384</f>
        <v>шпатель</v>
      </c>
      <c r="B337" s="170" t="s">
        <v>88</v>
      </c>
      <c r="C337" s="307"/>
      <c r="D337" s="230">
        <f>Лист1!C82*0.31</f>
        <v>0.31</v>
      </c>
      <c r="E337" s="397">
        <f>Лист1!D82</f>
        <v>70</v>
      </c>
      <c r="F337" s="249">
        <f t="shared" si="15"/>
        <v>21.7</v>
      </c>
    </row>
    <row r="338" spans="1:6" x14ac:dyDescent="0.25">
      <c r="A338" s="217" t="str">
        <f>'инновации+добровольчество0,41'!A385</f>
        <v>шпатлевка</v>
      </c>
      <c r="B338" s="170" t="s">
        <v>88</v>
      </c>
      <c r="C338" s="307"/>
      <c r="D338" s="230">
        <f>Лист1!C83*0.31</f>
        <v>0.31</v>
      </c>
      <c r="E338" s="397">
        <f>Лист1!D83</f>
        <v>110</v>
      </c>
      <c r="F338" s="249">
        <f t="shared" si="15"/>
        <v>34.1</v>
      </c>
    </row>
    <row r="339" spans="1:6" x14ac:dyDescent="0.25">
      <c r="A339" s="217" t="str">
        <f>'инновации+добровольчество0,41'!A386</f>
        <v>алебастр</v>
      </c>
      <c r="B339" s="170" t="s">
        <v>88</v>
      </c>
      <c r="C339" s="307"/>
      <c r="D339" s="230">
        <f>Лист1!C84*0.31</f>
        <v>0.31</v>
      </c>
      <c r="E339" s="397">
        <f>Лист1!D84</f>
        <v>35</v>
      </c>
      <c r="F339" s="249">
        <f t="shared" si="15"/>
        <v>10.85</v>
      </c>
    </row>
    <row r="340" spans="1:6" x14ac:dyDescent="0.25">
      <c r="A340" s="217" t="str">
        <f>'инновации+добровольчество0,41'!A387</f>
        <v>кран шаровый</v>
      </c>
      <c r="B340" s="170" t="s">
        <v>88</v>
      </c>
      <c r="C340" s="307"/>
      <c r="D340" s="230">
        <f>Лист1!C85*0.31</f>
        <v>1.8599999999999999</v>
      </c>
      <c r="E340" s="397">
        <f>Лист1!D85</f>
        <v>840</v>
      </c>
      <c r="F340" s="249">
        <f t="shared" si="15"/>
        <v>1562.3999999999999</v>
      </c>
    </row>
    <row r="341" spans="1:6" x14ac:dyDescent="0.25">
      <c r="A341" s="217" t="str">
        <f>'инновации+добровольчество0,41'!A388</f>
        <v>мешок зеленый</v>
      </c>
      <c r="B341" s="170" t="s">
        <v>88</v>
      </c>
      <c r="C341" s="307"/>
      <c r="D341" s="230">
        <f>Лист1!C86*0.31</f>
        <v>15.5</v>
      </c>
      <c r="E341" s="397">
        <f>Лист1!D86</f>
        <v>12</v>
      </c>
      <c r="F341" s="249">
        <f t="shared" si="15"/>
        <v>186</v>
      </c>
    </row>
    <row r="342" spans="1:6" x14ac:dyDescent="0.25">
      <c r="A342" s="217" t="str">
        <f>'инновации+добровольчество0,41'!A389</f>
        <v>настольная игра "тараканьи бега"</v>
      </c>
      <c r="B342" s="170" t="s">
        <v>88</v>
      </c>
      <c r="C342" s="307"/>
      <c r="D342" s="230">
        <f>Лист1!C87*0.31</f>
        <v>0.31</v>
      </c>
      <c r="E342" s="397">
        <f>Лист1!D87</f>
        <v>2100</v>
      </c>
      <c r="F342" s="249">
        <f t="shared" si="15"/>
        <v>651</v>
      </c>
    </row>
    <row r="343" spans="1:6" x14ac:dyDescent="0.25">
      <c r="A343" s="217" t="str">
        <f>'инновации+добровольчество0,41'!A390</f>
        <v>настольная игра "Свинтус"</v>
      </c>
      <c r="B343" s="170" t="s">
        <v>88</v>
      </c>
      <c r="C343" s="307"/>
      <c r="D343" s="230">
        <f>Лист1!C88*0.31</f>
        <v>0.31</v>
      </c>
      <c r="E343" s="397">
        <f>Лист1!D88</f>
        <v>1800</v>
      </c>
      <c r="F343" s="249">
        <f t="shared" si="15"/>
        <v>558</v>
      </c>
    </row>
    <row r="344" spans="1:6" x14ac:dyDescent="0.25">
      <c r="A344" s="217" t="str">
        <f>'инновации+добровольчество0,41'!A391</f>
        <v>настольная игра "мафия"</v>
      </c>
      <c r="B344" s="170" t="s">
        <v>88</v>
      </c>
      <c r="C344" s="307"/>
      <c r="D344" s="230">
        <f>Лист1!C89*0.31</f>
        <v>0.31</v>
      </c>
      <c r="E344" s="397">
        <f>Лист1!D89</f>
        <v>2800</v>
      </c>
      <c r="F344" s="249">
        <f t="shared" si="15"/>
        <v>868</v>
      </c>
    </row>
    <row r="345" spans="1:6" x14ac:dyDescent="0.25">
      <c r="A345" s="217" t="str">
        <f>'инновации+добровольчество0,41'!A392</f>
        <v>мыло жидкое</v>
      </c>
      <c r="B345" s="170" t="s">
        <v>88</v>
      </c>
      <c r="C345" s="307"/>
      <c r="D345" s="230">
        <f>Лист1!C90*0.31</f>
        <v>0.92999999999999994</v>
      </c>
      <c r="E345" s="397">
        <f>Лист1!D90</f>
        <v>400</v>
      </c>
      <c r="F345" s="249">
        <f t="shared" si="15"/>
        <v>372</v>
      </c>
    </row>
    <row r="346" spans="1:6" x14ac:dyDescent="0.25">
      <c r="A346" s="217" t="str">
        <f>'инновации+добровольчество0,41'!A393</f>
        <v>насадка на швабру</v>
      </c>
      <c r="B346" s="170" t="s">
        <v>88</v>
      </c>
      <c r="C346" s="307"/>
      <c r="D346" s="230">
        <f>Лист1!C91*0.31</f>
        <v>3.1</v>
      </c>
      <c r="E346" s="397">
        <f>Лист1!D91</f>
        <v>100</v>
      </c>
      <c r="F346" s="249">
        <f t="shared" si="15"/>
        <v>310</v>
      </c>
    </row>
    <row r="347" spans="1:6" x14ac:dyDescent="0.25">
      <c r="A347" s="217" t="str">
        <f>'инновации+добровольчество0,41'!A394</f>
        <v>ведро пластик</v>
      </c>
      <c r="B347" s="170" t="s">
        <v>88</v>
      </c>
      <c r="C347" s="307"/>
      <c r="D347" s="230">
        <f>Лист1!C92*0.31</f>
        <v>0.62</v>
      </c>
      <c r="E347" s="397">
        <f>Лист1!D92</f>
        <v>280</v>
      </c>
      <c r="F347" s="249">
        <f t="shared" si="15"/>
        <v>173.6</v>
      </c>
    </row>
    <row r="348" spans="1:6" x14ac:dyDescent="0.25">
      <c r="A348" s="217" t="str">
        <f>'инновации+добровольчество0,41'!A395</f>
        <v>туал бумага</v>
      </c>
      <c r="B348" s="170" t="s">
        <v>88</v>
      </c>
      <c r="C348" s="307"/>
      <c r="D348" s="230">
        <f>Лист1!C93*0.31</f>
        <v>15.5</v>
      </c>
      <c r="E348" s="397">
        <f>Лист1!D93</f>
        <v>20</v>
      </c>
      <c r="F348" s="249">
        <f t="shared" si="15"/>
        <v>310</v>
      </c>
    </row>
    <row r="349" spans="1:6" x14ac:dyDescent="0.25">
      <c r="A349" s="217" t="str">
        <f>'инновации+добровольчество0,41'!A396</f>
        <v>кнопки силовые</v>
      </c>
      <c r="B349" s="170" t="s">
        <v>88</v>
      </c>
      <c r="C349" s="307"/>
      <c r="D349" s="230">
        <f>Лист1!C94*0.31</f>
        <v>24.8</v>
      </c>
      <c r="E349" s="397">
        <f>Лист1!D94</f>
        <v>5</v>
      </c>
      <c r="F349" s="249">
        <f t="shared" si="15"/>
        <v>124</v>
      </c>
    </row>
    <row r="350" spans="1:6" x14ac:dyDescent="0.25">
      <c r="A350" s="217" t="str">
        <f>'инновации+добровольчество0,41'!A397</f>
        <v>канц нож</v>
      </c>
      <c r="B350" s="170" t="s">
        <v>88</v>
      </c>
      <c r="C350" s="307"/>
      <c r="D350" s="230">
        <f>Лист1!C95*0.31</f>
        <v>3.1</v>
      </c>
      <c r="E350" s="397">
        <f>Лист1!D95</f>
        <v>120</v>
      </c>
      <c r="F350" s="249">
        <f t="shared" si="15"/>
        <v>372</v>
      </c>
    </row>
    <row r="351" spans="1:6" x14ac:dyDescent="0.25">
      <c r="A351" s="217" t="str">
        <f>'инновации+добровольчество0,41'!A398</f>
        <v>нож для хобби</v>
      </c>
      <c r="B351" s="170" t="s">
        <v>88</v>
      </c>
      <c r="C351" s="307"/>
      <c r="D351" s="230">
        <f>Лист1!C96*0.31</f>
        <v>1.55</v>
      </c>
      <c r="E351" s="397">
        <f>Лист1!D96</f>
        <v>260</v>
      </c>
      <c r="F351" s="249">
        <f t="shared" si="15"/>
        <v>403</v>
      </c>
    </row>
    <row r="352" spans="1:6" x14ac:dyDescent="0.25">
      <c r="A352" s="217" t="str">
        <f>'инновации+добровольчество0,41'!A399</f>
        <v>магниты для доски (уп 9 шт)</v>
      </c>
      <c r="B352" s="170" t="s">
        <v>88</v>
      </c>
      <c r="C352" s="307"/>
      <c r="D352" s="230">
        <f>Лист1!C97*0.31</f>
        <v>1.55</v>
      </c>
      <c r="E352" s="397">
        <f>Лист1!D97</f>
        <v>300</v>
      </c>
      <c r="F352" s="249">
        <f t="shared" si="15"/>
        <v>465</v>
      </c>
    </row>
    <row r="353" spans="1:6" x14ac:dyDescent="0.25">
      <c r="A353" s="217" t="str">
        <f>'инновации+добровольчество0,41'!A400</f>
        <v>ежедневник</v>
      </c>
      <c r="B353" s="170" t="s">
        <v>88</v>
      </c>
      <c r="C353" s="307"/>
      <c r="D353" s="230">
        <f>Лист1!C98*0.31</f>
        <v>1.55</v>
      </c>
      <c r="E353" s="397">
        <f>Лист1!D98</f>
        <v>650</v>
      </c>
      <c r="F353" s="249">
        <f t="shared" si="15"/>
        <v>1007.5</v>
      </c>
    </row>
    <row r="354" spans="1:6" x14ac:dyDescent="0.25">
      <c r="A354" s="217" t="str">
        <f>'инновации+добровольчество0,41'!A401</f>
        <v>ср-во для стекол</v>
      </c>
      <c r="B354" s="170" t="s">
        <v>88</v>
      </c>
      <c r="C354" s="307"/>
      <c r="D354" s="230">
        <f>Лист1!C99*0.31</f>
        <v>0.62</v>
      </c>
      <c r="E354" s="397">
        <f>Лист1!D99</f>
        <v>240</v>
      </c>
      <c r="F354" s="249">
        <f t="shared" si="15"/>
        <v>148.80000000000001</v>
      </c>
    </row>
    <row r="355" spans="1:6" x14ac:dyDescent="0.25">
      <c r="A355" s="217" t="str">
        <f>'инновации+добровольчество0,41'!A402</f>
        <v>пемолюкс</v>
      </c>
      <c r="B355" s="170" t="s">
        <v>88</v>
      </c>
      <c r="C355" s="307"/>
      <c r="D355" s="230">
        <f>Лист1!C100*0.31</f>
        <v>3.1</v>
      </c>
      <c r="E355" s="397">
        <f>Лист1!D100</f>
        <v>60</v>
      </c>
      <c r="F355" s="249">
        <f t="shared" si="15"/>
        <v>186</v>
      </c>
    </row>
    <row r="356" spans="1:6" x14ac:dyDescent="0.25">
      <c r="A356" s="217" t="str">
        <f>'инновации+добровольчество0,41'!A403</f>
        <v>доместос</v>
      </c>
      <c r="B356" s="170" t="s">
        <v>88</v>
      </c>
      <c r="C356" s="307"/>
      <c r="D356" s="230">
        <f>Лист1!C101*0.31</f>
        <v>1.24</v>
      </c>
      <c r="E356" s="397">
        <f>Лист1!D101</f>
        <v>95</v>
      </c>
      <c r="F356" s="249">
        <f t="shared" si="15"/>
        <v>117.8</v>
      </c>
    </row>
    <row r="357" spans="1:6" x14ac:dyDescent="0.25">
      <c r="A357" s="217" t="str">
        <f>'инновации+добровольчество0,41'!A404</f>
        <v>маркер</v>
      </c>
      <c r="B357" s="170" t="s">
        <v>88</v>
      </c>
      <c r="C357" s="307"/>
      <c r="D357" s="230">
        <f>Лист1!C102*0.31</f>
        <v>9.3000000000000007</v>
      </c>
      <c r="E357" s="397">
        <f>Лист1!D102</f>
        <v>50</v>
      </c>
      <c r="F357" s="249">
        <f t="shared" si="15"/>
        <v>465.00000000000006</v>
      </c>
    </row>
    <row r="358" spans="1:6" x14ac:dyDescent="0.25">
      <c r="A358" s="217" t="str">
        <f>'инновации+добровольчество0,41'!A405</f>
        <v>тал блок освеж</v>
      </c>
      <c r="B358" s="170" t="s">
        <v>88</v>
      </c>
      <c r="C358" s="307"/>
      <c r="D358" s="230">
        <f>Лист1!C103*0.31</f>
        <v>3.1</v>
      </c>
      <c r="E358" s="397">
        <f>Лист1!D103</f>
        <v>145</v>
      </c>
      <c r="F358" s="249">
        <f t="shared" si="15"/>
        <v>449.5</v>
      </c>
    </row>
    <row r="359" spans="1:6" x14ac:dyDescent="0.25">
      <c r="A359" s="217" t="str">
        <f>'инновации+добровольчество0,41'!A406</f>
        <v>футболка-поло белая с логотипом, мужская</v>
      </c>
      <c r="B359" s="170" t="s">
        <v>88</v>
      </c>
      <c r="C359" s="307"/>
      <c r="D359" s="230">
        <f>Лист1!C104*0.31</f>
        <v>1.24</v>
      </c>
      <c r="E359" s="397">
        <f>Лист1!D104</f>
        <v>1050</v>
      </c>
      <c r="F359" s="249">
        <f t="shared" si="15"/>
        <v>1302</v>
      </c>
    </row>
    <row r="360" spans="1:6" x14ac:dyDescent="0.25">
      <c r="A360" s="217" t="str">
        <f>'инновации+добровольчество0,41'!A407</f>
        <v>футболка-поло белая с логотипом, женская</v>
      </c>
      <c r="B360" s="170" t="s">
        <v>88</v>
      </c>
      <c r="C360" s="307"/>
      <c r="D360" s="230">
        <f>Лист1!C105*0.31</f>
        <v>2.79</v>
      </c>
      <c r="E360" s="397">
        <f>Лист1!D105</f>
        <v>950</v>
      </c>
      <c r="F360" s="249">
        <f t="shared" ref="F360:F376" si="16">D360*E360</f>
        <v>2650.5</v>
      </c>
    </row>
    <row r="361" spans="1:6" x14ac:dyDescent="0.25">
      <c r="A361" s="217" t="str">
        <f>'инновации+добровольчество0,41'!A408</f>
        <v>радиатор медный</v>
      </c>
      <c r="B361" s="170" t="s">
        <v>88</v>
      </c>
      <c r="C361" s="307"/>
      <c r="D361" s="230">
        <f>Лист1!C106*0.31</f>
        <v>0.31</v>
      </c>
      <c r="E361" s="397">
        <f>Лист1!D106</f>
        <v>15960</v>
      </c>
      <c r="F361" s="249">
        <f t="shared" si="16"/>
        <v>4947.6000000000004</v>
      </c>
    </row>
    <row r="362" spans="1:6" x14ac:dyDescent="0.25">
      <c r="A362" s="217" t="str">
        <f>'инновации+добровольчество0,41'!A409</f>
        <v>гидротолкатель клапана</v>
      </c>
      <c r="B362" s="170" t="s">
        <v>88</v>
      </c>
      <c r="C362" s="307"/>
      <c r="D362" s="230">
        <f>Лист1!C107*0.31</f>
        <v>0.62</v>
      </c>
      <c r="E362" s="397">
        <f>Лист1!D107</f>
        <v>2300</v>
      </c>
      <c r="F362" s="249">
        <f t="shared" si="16"/>
        <v>1426</v>
      </c>
    </row>
    <row r="363" spans="1:6" x14ac:dyDescent="0.25">
      <c r="A363" s="217" t="str">
        <f>'инновации+добровольчество0,41'!A410</f>
        <v>маслосъемные колпачки (16 шт)</v>
      </c>
      <c r="B363" s="170" t="s">
        <v>88</v>
      </c>
      <c r="C363" s="307"/>
      <c r="D363" s="230">
        <f>Лист1!C108*0.31</f>
        <v>0.31</v>
      </c>
      <c r="E363" s="397">
        <f>Лист1!D108</f>
        <v>649</v>
      </c>
      <c r="F363" s="249">
        <f t="shared" si="16"/>
        <v>201.19</v>
      </c>
    </row>
    <row r="364" spans="1:6" x14ac:dyDescent="0.25">
      <c r="A364" s="217" t="str">
        <f>'инновации+добровольчество0,41'!A411</f>
        <v>к-т ГРМ (полный)</v>
      </c>
      <c r="B364" s="170" t="s">
        <v>88</v>
      </c>
      <c r="C364" s="307"/>
      <c r="D364" s="230">
        <f>Лист1!C109*0.31</f>
        <v>0.31</v>
      </c>
      <c r="E364" s="397">
        <f>Лист1!D109</f>
        <v>6242</v>
      </c>
      <c r="F364" s="249">
        <f t="shared" si="16"/>
        <v>1935.02</v>
      </c>
    </row>
    <row r="365" spans="1:6" x14ac:dyDescent="0.25">
      <c r="A365" s="217" t="str">
        <f>'инновации+добровольчество0,41'!A412</f>
        <v>фланец упорный распредвала</v>
      </c>
      <c r="B365" s="170" t="s">
        <v>88</v>
      </c>
      <c r="C365" s="307"/>
      <c r="D365" s="230">
        <f>Лист1!C110*0.31</f>
        <v>0.62</v>
      </c>
      <c r="E365" s="397">
        <f>Лист1!D110</f>
        <v>27</v>
      </c>
      <c r="F365" s="249">
        <f t="shared" si="16"/>
        <v>16.739999999999998</v>
      </c>
    </row>
    <row r="366" spans="1:6" x14ac:dyDescent="0.25">
      <c r="A366" s="217" t="str">
        <f>'инновации+добровольчество0,41'!A413</f>
        <v>гидронатяжитель цепи</v>
      </c>
      <c r="B366" s="170" t="s">
        <v>88</v>
      </c>
      <c r="C366" s="307"/>
      <c r="D366" s="230">
        <f>Лист1!C111*0.31</f>
        <v>0.62</v>
      </c>
      <c r="E366" s="397">
        <f>Лист1!D111</f>
        <v>226</v>
      </c>
      <c r="F366" s="249">
        <f t="shared" si="16"/>
        <v>140.12</v>
      </c>
    </row>
    <row r="367" spans="1:6" x14ac:dyDescent="0.25">
      <c r="A367" s="217" t="str">
        <f>'инновации+добровольчество0,41'!A414</f>
        <v>прокладка головки блока</v>
      </c>
      <c r="B367" s="170" t="s">
        <v>88</v>
      </c>
      <c r="C367" s="307"/>
      <c r="D367" s="230">
        <f>Лист1!C112*0.31</f>
        <v>0.31</v>
      </c>
      <c r="E367" s="397">
        <f>Лист1!D112</f>
        <v>1050</v>
      </c>
      <c r="F367" s="249">
        <f t="shared" si="16"/>
        <v>325.5</v>
      </c>
    </row>
    <row r="368" spans="1:6" x14ac:dyDescent="0.25">
      <c r="A368" s="217" t="str">
        <f>'инновации+добровольчество0,41'!A415</f>
        <v>к-т прокладок на дв.4091</v>
      </c>
      <c r="B368" s="170" t="s">
        <v>88</v>
      </c>
      <c r="C368" s="307"/>
      <c r="D368" s="230">
        <f>Лист1!C113*0.31</f>
        <v>0.31</v>
      </c>
      <c r="E368" s="397">
        <f>Лист1!D113</f>
        <v>1037</v>
      </c>
      <c r="F368" s="249">
        <f t="shared" si="16"/>
        <v>321.46999999999997</v>
      </c>
    </row>
    <row r="369" spans="1:6" x14ac:dyDescent="0.25">
      <c r="A369" s="217" t="str">
        <f>'инновации+добровольчество0,41'!A416</f>
        <v>dextron iv</v>
      </c>
      <c r="B369" s="170" t="s">
        <v>88</v>
      </c>
      <c r="C369" s="307"/>
      <c r="D369" s="230">
        <f>Лист1!C114*0.31</f>
        <v>0.31</v>
      </c>
      <c r="E369" s="397">
        <f>Лист1!D114</f>
        <v>725</v>
      </c>
      <c r="F369" s="249">
        <f t="shared" si="16"/>
        <v>224.75</v>
      </c>
    </row>
    <row r="370" spans="1:6" x14ac:dyDescent="0.25">
      <c r="A370" s="217" t="str">
        <f>'инновации+добровольчество0,41'!A417</f>
        <v>смазка (шрус)</v>
      </c>
      <c r="B370" s="170" t="s">
        <v>88</v>
      </c>
      <c r="C370" s="307"/>
      <c r="D370" s="230">
        <f>Лист1!C115*0.31</f>
        <v>1.55</v>
      </c>
      <c r="E370" s="397">
        <f>Лист1!D115</f>
        <v>280</v>
      </c>
      <c r="F370" s="249">
        <f t="shared" si="16"/>
        <v>434</v>
      </c>
    </row>
    <row r="371" spans="1:6" x14ac:dyDescent="0.25">
      <c r="A371" s="217" t="str">
        <f>'инновации+добровольчество0,41'!A418</f>
        <v>смазка литол-24</v>
      </c>
      <c r="B371" s="170" t="s">
        <v>88</v>
      </c>
      <c r="C371" s="307"/>
      <c r="D371" s="230">
        <f>Лист1!C116*0.31</f>
        <v>1.24</v>
      </c>
      <c r="E371" s="397">
        <f>Лист1!D116</f>
        <v>145</v>
      </c>
      <c r="F371" s="249">
        <f t="shared" si="16"/>
        <v>179.8</v>
      </c>
    </row>
    <row r="372" spans="1:6" x14ac:dyDescent="0.25">
      <c r="A372" s="217" t="str">
        <f>'инновации+добровольчество0,41'!A419</f>
        <v>тормозная жидкость (0,910 кг)</v>
      </c>
      <c r="B372" s="170" t="s">
        <v>88</v>
      </c>
      <c r="C372" s="307"/>
      <c r="D372" s="230">
        <f>Лист1!C117*0.31</f>
        <v>0.62</v>
      </c>
      <c r="E372" s="397">
        <f>Лист1!D117</f>
        <v>250</v>
      </c>
      <c r="F372" s="249">
        <f t="shared" si="16"/>
        <v>155</v>
      </c>
    </row>
    <row r="373" spans="1:6" x14ac:dyDescent="0.25">
      <c r="A373" s="217" t="str">
        <f>'инновации+добровольчество0,41'!A420</f>
        <v>детали для пазла "Многоуровневая карта Северо-Енисейского района"</v>
      </c>
      <c r="B373" s="170" t="s">
        <v>88</v>
      </c>
      <c r="C373" s="307"/>
      <c r="D373" s="230">
        <f>Лист1!C118*0.31</f>
        <v>0.31</v>
      </c>
      <c r="E373" s="397">
        <f>Лист1!D118</f>
        <v>11000</v>
      </c>
      <c r="F373" s="249">
        <f t="shared" si="16"/>
        <v>3410</v>
      </c>
    </row>
    <row r="374" spans="1:6" x14ac:dyDescent="0.25">
      <c r="A374" s="217" t="str">
        <f>'инновации+добровольчество0,41'!A421</f>
        <v>антифриз УАЗ</v>
      </c>
      <c r="B374" s="170" t="s">
        <v>88</v>
      </c>
      <c r="C374" s="307"/>
      <c r="D374" s="230">
        <f>Лист1!C119*0.31</f>
        <v>0.62</v>
      </c>
      <c r="E374" s="397">
        <f>Лист1!D119</f>
        <v>630</v>
      </c>
      <c r="F374" s="249">
        <f t="shared" si="16"/>
        <v>390.6</v>
      </c>
    </row>
    <row r="375" spans="1:6" x14ac:dyDescent="0.25">
      <c r="A375" s="217" t="str">
        <f>'инновации+добровольчество0,41'!A422</f>
        <v>ГСМ УАЗ (Масло двигатель)</v>
      </c>
      <c r="B375" s="170" t="s">
        <v>88</v>
      </c>
      <c r="C375" s="307"/>
      <c r="D375" s="230">
        <f>Лист1!C120*0.31</f>
        <v>2.48</v>
      </c>
      <c r="E375" s="397">
        <f>Лист1!D120</f>
        <v>2963.25</v>
      </c>
      <c r="F375" s="249">
        <f t="shared" si="16"/>
        <v>7348.86</v>
      </c>
    </row>
    <row r="376" spans="1:6" x14ac:dyDescent="0.25">
      <c r="A376" s="217" t="str">
        <f>'инновации+добровольчество0,41'!A423</f>
        <v>ГСМ Бензин</v>
      </c>
      <c r="B376" s="170" t="s">
        <v>88</v>
      </c>
      <c r="C376" s="307"/>
      <c r="D376" s="230">
        <f>Лист1!C121*0.31</f>
        <v>930</v>
      </c>
      <c r="E376" s="397">
        <f>Лист1!D121</f>
        <v>50</v>
      </c>
      <c r="F376" s="249">
        <f t="shared" si="16"/>
        <v>46500</v>
      </c>
    </row>
    <row r="377" spans="1:6" hidden="1" x14ac:dyDescent="0.25">
      <c r="A377" s="217">
        <f>'инновации+добровольчество0,41'!A424</f>
        <v>0</v>
      </c>
      <c r="B377" s="170" t="s">
        <v>88</v>
      </c>
      <c r="C377" s="307"/>
      <c r="D377" s="170"/>
      <c r="E377" s="294"/>
      <c r="F377" s="249"/>
    </row>
    <row r="378" spans="1:6" hidden="1" x14ac:dyDescent="0.25">
      <c r="A378" s="217">
        <f>'инновации+добровольчество0,41'!A425</f>
        <v>0</v>
      </c>
      <c r="B378" s="170" t="s">
        <v>88</v>
      </c>
      <c r="C378" s="307"/>
      <c r="D378" s="170"/>
      <c r="E378" s="294"/>
      <c r="F378" s="249"/>
    </row>
    <row r="379" spans="1:6" hidden="1" x14ac:dyDescent="0.25">
      <c r="A379" s="217">
        <f>'инновации+добровольчество0,41'!A426</f>
        <v>0</v>
      </c>
      <c r="B379" s="170" t="s">
        <v>88</v>
      </c>
      <c r="C379" s="307"/>
      <c r="D379" s="170"/>
      <c r="E379" s="294"/>
      <c r="F379" s="249"/>
    </row>
    <row r="380" spans="1:6" hidden="1" x14ac:dyDescent="0.25">
      <c r="A380" s="217">
        <f>'инновации+добровольчество0,41'!A427</f>
        <v>0</v>
      </c>
      <c r="B380" s="170" t="s">
        <v>88</v>
      </c>
      <c r="C380" s="307"/>
      <c r="D380" s="170"/>
      <c r="E380" s="294"/>
      <c r="F380" s="249"/>
    </row>
    <row r="381" spans="1:6" hidden="1" x14ac:dyDescent="0.25">
      <c r="A381" s="217">
        <f>'инновации+добровольчество0,41'!A428</f>
        <v>0</v>
      </c>
      <c r="B381" s="170" t="s">
        <v>88</v>
      </c>
      <c r="C381" s="307"/>
      <c r="D381" s="170"/>
      <c r="E381" s="294"/>
      <c r="F381" s="249"/>
    </row>
    <row r="382" spans="1:6" hidden="1" x14ac:dyDescent="0.25">
      <c r="A382" s="217">
        <f>'инновации+добровольчество0,41'!A429</f>
        <v>0</v>
      </c>
      <c r="B382" s="170" t="s">
        <v>88</v>
      </c>
      <c r="C382" s="307"/>
      <c r="D382" s="170"/>
      <c r="E382" s="294"/>
      <c r="F382" s="249"/>
    </row>
    <row r="383" spans="1:6" hidden="1" x14ac:dyDescent="0.25">
      <c r="A383" s="217">
        <f>'инновации+добровольчество0,41'!A430</f>
        <v>0</v>
      </c>
      <c r="B383" s="170" t="s">
        <v>88</v>
      </c>
      <c r="C383" s="307"/>
      <c r="D383" s="170"/>
      <c r="E383" s="294"/>
      <c r="F383" s="249"/>
    </row>
    <row r="384" spans="1:6" hidden="1" x14ac:dyDescent="0.25">
      <c r="A384" s="217">
        <f>'инновации+добровольчество0,41'!A431</f>
        <v>0</v>
      </c>
      <c r="B384" s="170" t="s">
        <v>88</v>
      </c>
      <c r="C384" s="307"/>
      <c r="D384" s="170"/>
      <c r="E384" s="294"/>
      <c r="F384" s="249"/>
    </row>
    <row r="385" spans="1:6" hidden="1" x14ac:dyDescent="0.25">
      <c r="A385" s="217">
        <f>'инновации+добровольчество0,41'!A432</f>
        <v>0</v>
      </c>
      <c r="B385" s="170" t="s">
        <v>88</v>
      </c>
      <c r="C385" s="307"/>
      <c r="D385" s="170"/>
      <c r="E385" s="294"/>
      <c r="F385" s="249"/>
    </row>
    <row r="386" spans="1:6" hidden="1" x14ac:dyDescent="0.25">
      <c r="A386" s="217">
        <f>'инновации+добровольчество0,41'!A433</f>
        <v>0</v>
      </c>
      <c r="B386" s="170" t="s">
        <v>88</v>
      </c>
      <c r="C386" s="307"/>
      <c r="D386" s="170"/>
      <c r="E386" s="294"/>
      <c r="F386" s="249"/>
    </row>
    <row r="387" spans="1:6" hidden="1" x14ac:dyDescent="0.25">
      <c r="A387" s="217">
        <f>'инновации+добровольчество0,41'!A434</f>
        <v>0</v>
      </c>
      <c r="B387" s="170" t="s">
        <v>88</v>
      </c>
      <c r="C387" s="307"/>
      <c r="D387" s="170"/>
      <c r="E387" s="294"/>
      <c r="F387" s="249"/>
    </row>
    <row r="388" spans="1:6" hidden="1" x14ac:dyDescent="0.25">
      <c r="A388" s="217">
        <f>'инновации+добровольчество0,41'!A435</f>
        <v>0</v>
      </c>
      <c r="B388" s="170" t="s">
        <v>88</v>
      </c>
      <c r="C388" s="307"/>
      <c r="D388" s="170"/>
      <c r="E388" s="294"/>
      <c r="F388" s="249"/>
    </row>
    <row r="389" spans="1:6" hidden="1" x14ac:dyDescent="0.25">
      <c r="A389" s="217">
        <f>'инновации+добровольчество0,41'!A436</f>
        <v>0</v>
      </c>
      <c r="B389" s="170" t="s">
        <v>88</v>
      </c>
      <c r="C389" s="307"/>
      <c r="D389" s="170"/>
      <c r="E389" s="294"/>
      <c r="F389" s="249"/>
    </row>
    <row r="390" spans="1:6" hidden="1" x14ac:dyDescent="0.25">
      <c r="A390" s="217">
        <f>'инновации+добровольчество0,41'!A437</f>
        <v>0</v>
      </c>
      <c r="B390" s="170" t="s">
        <v>88</v>
      </c>
      <c r="C390" s="307"/>
      <c r="D390" s="170"/>
      <c r="E390" s="294"/>
      <c r="F390" s="249"/>
    </row>
    <row r="391" spans="1:6" hidden="1" x14ac:dyDescent="0.25">
      <c r="A391" s="217">
        <f>'инновации+добровольчество0,41'!A438</f>
        <v>0</v>
      </c>
      <c r="B391" s="170" t="s">
        <v>88</v>
      </c>
      <c r="C391" s="307"/>
      <c r="D391" s="170"/>
      <c r="E391" s="294"/>
      <c r="F391" s="249"/>
    </row>
    <row r="392" spans="1:6" hidden="1" x14ac:dyDescent="0.25">
      <c r="A392" s="217">
        <f>'инновации+добровольчество0,41'!A439</f>
        <v>0</v>
      </c>
      <c r="B392" s="170" t="s">
        <v>88</v>
      </c>
      <c r="C392" s="307"/>
      <c r="D392" s="170"/>
      <c r="E392" s="294"/>
      <c r="F392" s="249"/>
    </row>
    <row r="393" spans="1:6" hidden="1" x14ac:dyDescent="0.25">
      <c r="A393" s="217">
        <f>'инновации+добровольчество0,41'!A440</f>
        <v>0</v>
      </c>
      <c r="B393" s="170" t="s">
        <v>88</v>
      </c>
      <c r="C393" s="307"/>
      <c r="D393" s="170"/>
      <c r="E393" s="294"/>
      <c r="F393" s="249"/>
    </row>
    <row r="394" spans="1:6" hidden="1" x14ac:dyDescent="0.25">
      <c r="A394" s="217">
        <f>'инновации+добровольчество0,41'!A441</f>
        <v>0</v>
      </c>
      <c r="B394" s="170" t="s">
        <v>88</v>
      </c>
      <c r="C394" s="307"/>
      <c r="D394" s="170"/>
      <c r="E394" s="294"/>
      <c r="F394" s="249"/>
    </row>
    <row r="395" spans="1:6" hidden="1" x14ac:dyDescent="0.25">
      <c r="A395" s="217">
        <f>'инновации+добровольчество0,41'!A442</f>
        <v>0</v>
      </c>
      <c r="B395" s="170" t="s">
        <v>88</v>
      </c>
      <c r="C395" s="307"/>
      <c r="D395" s="170"/>
      <c r="E395" s="294"/>
      <c r="F395" s="249"/>
    </row>
    <row r="396" spans="1:6" hidden="1" x14ac:dyDescent="0.25">
      <c r="A396" s="217">
        <f>'инновации+добровольчество0,41'!A443</f>
        <v>0</v>
      </c>
      <c r="B396" s="170" t="s">
        <v>88</v>
      </c>
      <c r="C396" s="307"/>
      <c r="D396" s="170"/>
      <c r="E396" s="294"/>
      <c r="F396" s="249"/>
    </row>
    <row r="397" spans="1:6" hidden="1" x14ac:dyDescent="0.25">
      <c r="A397" s="217">
        <f>'инновации+добровольчество0,41'!A444</f>
        <v>0</v>
      </c>
      <c r="B397" s="170" t="s">
        <v>88</v>
      </c>
      <c r="C397" s="307"/>
      <c r="D397" s="170"/>
      <c r="E397" s="294"/>
      <c r="F397" s="249"/>
    </row>
    <row r="398" spans="1:6" hidden="1" x14ac:dyDescent="0.25">
      <c r="A398" s="217">
        <f>'инновации+добровольчество0,41'!A445</f>
        <v>0</v>
      </c>
      <c r="B398" s="170" t="s">
        <v>88</v>
      </c>
      <c r="C398" s="307"/>
      <c r="D398" s="170"/>
      <c r="E398" s="294"/>
      <c r="F398" s="249"/>
    </row>
    <row r="399" spans="1:6" hidden="1" x14ac:dyDescent="0.25">
      <c r="A399" s="217">
        <f>'инновации+добровольчество0,41'!A446</f>
        <v>0</v>
      </c>
      <c r="B399" s="170" t="s">
        <v>88</v>
      </c>
      <c r="C399" s="320"/>
      <c r="D399" s="170"/>
      <c r="E399" s="294"/>
      <c r="F399" s="249"/>
    </row>
    <row r="400" spans="1:6" hidden="1" x14ac:dyDescent="0.25">
      <c r="A400" s="217">
        <f>'инновации+добровольчество0,41'!A447</f>
        <v>0</v>
      </c>
      <c r="B400" s="170" t="s">
        <v>88</v>
      </c>
      <c r="C400" s="320"/>
      <c r="D400" s="170"/>
      <c r="E400" s="294"/>
      <c r="F400" s="249"/>
    </row>
    <row r="401" spans="1:6" hidden="1" x14ac:dyDescent="0.25">
      <c r="A401" s="217">
        <f>'инновации+добровольчество0,41'!A448</f>
        <v>0</v>
      </c>
      <c r="B401" s="170" t="s">
        <v>88</v>
      </c>
      <c r="C401" s="320"/>
      <c r="D401" s="170"/>
      <c r="E401" s="294"/>
      <c r="F401" s="249"/>
    </row>
    <row r="402" spans="1:6" hidden="1" x14ac:dyDescent="0.25">
      <c r="A402" s="217">
        <f>'инновации+добровольчество0,41'!A449</f>
        <v>0</v>
      </c>
      <c r="B402" s="170" t="s">
        <v>88</v>
      </c>
      <c r="C402" s="320"/>
      <c r="D402" s="170"/>
      <c r="E402" s="294"/>
      <c r="F402" s="249"/>
    </row>
    <row r="403" spans="1:6" hidden="1" x14ac:dyDescent="0.25">
      <c r="A403" s="217">
        <f>'инновации+добровольчество0,41'!A450</f>
        <v>0</v>
      </c>
      <c r="B403" s="170" t="s">
        <v>88</v>
      </c>
      <c r="C403" s="320"/>
      <c r="D403" s="170"/>
      <c r="E403" s="294"/>
      <c r="F403" s="249"/>
    </row>
    <row r="404" spans="1:6" hidden="1" x14ac:dyDescent="0.25">
      <c r="A404" s="217">
        <f>'инновации+добровольчество0,41'!A451</f>
        <v>0</v>
      </c>
      <c r="B404" s="170" t="s">
        <v>88</v>
      </c>
      <c r="C404" s="320"/>
      <c r="D404" s="170"/>
      <c r="E404" s="294"/>
      <c r="F404" s="249"/>
    </row>
    <row r="405" spans="1:6" hidden="1" x14ac:dyDescent="0.25">
      <c r="A405" s="217">
        <f>'инновации+добровольчество0,41'!A452</f>
        <v>0</v>
      </c>
      <c r="B405" s="170" t="s">
        <v>88</v>
      </c>
      <c r="C405" s="320"/>
      <c r="D405" s="170"/>
      <c r="E405" s="294"/>
      <c r="F405" s="249"/>
    </row>
    <row r="406" spans="1:6" hidden="1" x14ac:dyDescent="0.25">
      <c r="A406" s="217">
        <f>'инновации+добровольчество0,41'!A453</f>
        <v>0</v>
      </c>
      <c r="B406" s="170" t="s">
        <v>88</v>
      </c>
      <c r="C406" s="320"/>
      <c r="D406" s="170"/>
      <c r="E406" s="294"/>
      <c r="F406" s="249"/>
    </row>
    <row r="407" spans="1:6" hidden="1" x14ac:dyDescent="0.25">
      <c r="A407" s="217">
        <f>'инновации+добровольчество0,41'!A454</f>
        <v>0</v>
      </c>
      <c r="B407" s="170" t="s">
        <v>88</v>
      </c>
      <c r="C407" s="320"/>
      <c r="D407" s="170"/>
      <c r="E407" s="294"/>
      <c r="F407" s="249"/>
    </row>
    <row r="408" spans="1:6" hidden="1" x14ac:dyDescent="0.25">
      <c r="A408" s="217">
        <f>'инновации+добровольчество0,41'!A455</f>
        <v>0</v>
      </c>
      <c r="B408" s="170" t="s">
        <v>88</v>
      </c>
      <c r="C408" s="320"/>
      <c r="D408" s="170"/>
      <c r="E408" s="294"/>
      <c r="F408" s="249"/>
    </row>
    <row r="409" spans="1:6" hidden="1" x14ac:dyDescent="0.25">
      <c r="A409" s="217">
        <f>'инновации+добровольчество0,41'!A456</f>
        <v>0</v>
      </c>
      <c r="B409" s="170" t="s">
        <v>88</v>
      </c>
      <c r="C409" s="320"/>
      <c r="D409" s="170"/>
      <c r="E409" s="294"/>
      <c r="F409" s="249"/>
    </row>
    <row r="410" spans="1:6" hidden="1" x14ac:dyDescent="0.25">
      <c r="A410" s="217">
        <f>'инновации+добровольчество0,41'!A457</f>
        <v>0</v>
      </c>
      <c r="B410" s="170" t="s">
        <v>88</v>
      </c>
      <c r="C410" s="320"/>
      <c r="D410" s="170"/>
      <c r="E410" s="294"/>
      <c r="F410" s="249"/>
    </row>
    <row r="411" spans="1:6" hidden="1" x14ac:dyDescent="0.25">
      <c r="A411" s="217">
        <f>'инновации+добровольчество0,41'!A458</f>
        <v>0</v>
      </c>
      <c r="B411" s="170" t="s">
        <v>88</v>
      </c>
      <c r="C411" s="320"/>
      <c r="D411" s="170"/>
      <c r="E411" s="294"/>
      <c r="F411" s="249"/>
    </row>
    <row r="412" spans="1:6" hidden="1" x14ac:dyDescent="0.25">
      <c r="A412" s="217">
        <f>'инновации+добровольчество0,41'!A459</f>
        <v>0</v>
      </c>
      <c r="B412" s="170" t="s">
        <v>88</v>
      </c>
      <c r="C412" s="320"/>
      <c r="D412" s="170"/>
      <c r="E412" s="294"/>
      <c r="F412" s="249"/>
    </row>
    <row r="413" spans="1:6" hidden="1" x14ac:dyDescent="0.25">
      <c r="A413" s="217">
        <f>'инновации+добровольчество0,41'!A460</f>
        <v>0</v>
      </c>
      <c r="B413" s="170" t="s">
        <v>88</v>
      </c>
      <c r="C413" s="320"/>
      <c r="D413" s="170"/>
      <c r="E413" s="294"/>
      <c r="F413" s="249"/>
    </row>
    <row r="414" spans="1:6" hidden="1" x14ac:dyDescent="0.25">
      <c r="A414" s="217">
        <f>'инновации+добровольчество0,41'!A461</f>
        <v>0</v>
      </c>
      <c r="B414" s="170" t="s">
        <v>88</v>
      </c>
      <c r="C414" s="297"/>
      <c r="D414" s="170"/>
      <c r="E414" s="294"/>
      <c r="F414" s="249"/>
    </row>
    <row r="415" spans="1:6" hidden="1" x14ac:dyDescent="0.25">
      <c r="A415" s="217">
        <f>'инновации+добровольчество0,41'!A462</f>
        <v>0</v>
      </c>
      <c r="B415" s="170" t="s">
        <v>88</v>
      </c>
      <c r="C415" s="297"/>
      <c r="D415" s="170"/>
      <c r="E415" s="294"/>
      <c r="F415" s="249"/>
    </row>
    <row r="416" spans="1:6" hidden="1" x14ac:dyDescent="0.25">
      <c r="A416" s="217">
        <f>'инновации+добровольчество0,41'!A463</f>
        <v>0</v>
      </c>
      <c r="B416" s="170" t="s">
        <v>88</v>
      </c>
      <c r="C416" s="297"/>
      <c r="D416" s="170"/>
      <c r="E416" s="294"/>
      <c r="F416" s="249"/>
    </row>
    <row r="417" spans="1:6" hidden="1" x14ac:dyDescent="0.25">
      <c r="A417" s="217">
        <f>'инновации+добровольчество0,41'!A464</f>
        <v>0</v>
      </c>
      <c r="B417" s="170" t="s">
        <v>88</v>
      </c>
      <c r="C417" s="297"/>
      <c r="D417" s="170"/>
      <c r="E417" s="294"/>
      <c r="F417" s="249"/>
    </row>
    <row r="418" spans="1:6" hidden="1" x14ac:dyDescent="0.25">
      <c r="A418" s="217">
        <f>'инновации+добровольчество0,41'!A465</f>
        <v>0</v>
      </c>
      <c r="B418" s="170" t="s">
        <v>88</v>
      </c>
      <c r="C418" s="297"/>
      <c r="D418" s="170"/>
      <c r="E418" s="294"/>
      <c r="F418" s="249"/>
    </row>
    <row r="419" spans="1:6" hidden="1" x14ac:dyDescent="0.25">
      <c r="A419" s="217">
        <f>'инновации+добровольчество0,41'!A466</f>
        <v>0</v>
      </c>
      <c r="B419" s="170" t="s">
        <v>88</v>
      </c>
      <c r="C419" s="297"/>
      <c r="D419" s="170"/>
      <c r="E419" s="294"/>
      <c r="F419" s="249"/>
    </row>
    <row r="420" spans="1:6" hidden="1" x14ac:dyDescent="0.25">
      <c r="A420" s="217">
        <f>'инновации+добровольчество0,41'!A467</f>
        <v>0</v>
      </c>
      <c r="B420" s="170" t="s">
        <v>88</v>
      </c>
      <c r="C420" s="297"/>
      <c r="D420" s="170"/>
      <c r="E420" s="294"/>
      <c r="F420" s="249"/>
    </row>
    <row r="421" spans="1:6" hidden="1" x14ac:dyDescent="0.25">
      <c r="A421" s="217">
        <f>'инновации+добровольчество0,41'!A468</f>
        <v>0</v>
      </c>
      <c r="B421" s="170" t="s">
        <v>88</v>
      </c>
      <c r="C421" s="297"/>
      <c r="D421" s="170"/>
      <c r="E421" s="294"/>
      <c r="F421" s="249"/>
    </row>
    <row r="422" spans="1:6" hidden="1" x14ac:dyDescent="0.25">
      <c r="A422" s="217">
        <f>'инновации+добровольчество0,41'!A469</f>
        <v>0</v>
      </c>
      <c r="B422" s="170" t="s">
        <v>88</v>
      </c>
      <c r="C422" s="297"/>
      <c r="D422" s="170"/>
      <c r="E422" s="294"/>
      <c r="F422" s="249"/>
    </row>
    <row r="423" spans="1:6" hidden="1" x14ac:dyDescent="0.25">
      <c r="A423" s="217">
        <f>'инновации+добровольчество0,41'!A470</f>
        <v>0</v>
      </c>
      <c r="B423" s="170" t="s">
        <v>88</v>
      </c>
      <c r="C423" s="297"/>
      <c r="D423" s="170"/>
      <c r="E423" s="294"/>
      <c r="F423" s="249"/>
    </row>
    <row r="424" spans="1:6" hidden="1" x14ac:dyDescent="0.25">
      <c r="A424" s="217">
        <f>'инновации+добровольчество0,41'!A471</f>
        <v>0</v>
      </c>
      <c r="B424" s="170" t="s">
        <v>88</v>
      </c>
      <c r="C424" s="297"/>
      <c r="D424" s="170"/>
      <c r="E424" s="294"/>
      <c r="F424" s="249"/>
    </row>
    <row r="425" spans="1:6" hidden="1" x14ac:dyDescent="0.25">
      <c r="A425" s="217">
        <f>'инновации+добровольчество0,41'!A472</f>
        <v>0</v>
      </c>
      <c r="B425" s="170" t="s">
        <v>88</v>
      </c>
      <c r="C425" s="297"/>
      <c r="D425" s="170"/>
      <c r="E425" s="294"/>
      <c r="F425" s="249"/>
    </row>
    <row r="426" spans="1:6" hidden="1" x14ac:dyDescent="0.25">
      <c r="A426" s="217">
        <f>'инновации+добровольчество0,41'!A473</f>
        <v>0</v>
      </c>
      <c r="B426" s="170" t="s">
        <v>88</v>
      </c>
      <c r="C426" s="297"/>
      <c r="D426" s="170"/>
      <c r="E426" s="294"/>
      <c r="F426" s="249"/>
    </row>
    <row r="427" spans="1:6" hidden="1" x14ac:dyDescent="0.25">
      <c r="A427" s="217">
        <f>'инновации+добровольчество0,41'!A474</f>
        <v>0</v>
      </c>
      <c r="B427" s="170" t="s">
        <v>88</v>
      </c>
      <c r="C427" s="297"/>
      <c r="D427" s="170"/>
      <c r="E427" s="294"/>
      <c r="F427" s="249"/>
    </row>
    <row r="428" spans="1:6" hidden="1" x14ac:dyDescent="0.25">
      <c r="A428" s="217">
        <f>'инновации+добровольчество0,41'!A475</f>
        <v>0</v>
      </c>
      <c r="B428" s="170" t="s">
        <v>88</v>
      </c>
      <c r="C428" s="297"/>
      <c r="D428" s="170"/>
      <c r="E428" s="294"/>
      <c r="F428" s="249"/>
    </row>
    <row r="429" spans="1:6" hidden="1" x14ac:dyDescent="0.25">
      <c r="A429" s="217">
        <f>'инновации+добровольчество0,41'!A476</f>
        <v>0</v>
      </c>
      <c r="B429" s="170" t="s">
        <v>88</v>
      </c>
      <c r="C429" s="297"/>
      <c r="D429" s="170"/>
      <c r="E429" s="294"/>
      <c r="F429" s="249"/>
    </row>
    <row r="430" spans="1:6" hidden="1" x14ac:dyDescent="0.25">
      <c r="A430" s="217">
        <f>'инновации+добровольчество0,41'!A477</f>
        <v>0</v>
      </c>
      <c r="B430" s="170" t="s">
        <v>88</v>
      </c>
      <c r="C430" s="297"/>
      <c r="D430" s="170"/>
      <c r="E430" s="294"/>
      <c r="F430" s="249"/>
    </row>
    <row r="431" spans="1:6" hidden="1" x14ac:dyDescent="0.25">
      <c r="A431" s="217">
        <f>'инновации+добровольчество0,41'!A478</f>
        <v>0</v>
      </c>
      <c r="B431" s="170" t="s">
        <v>88</v>
      </c>
      <c r="C431" s="297"/>
      <c r="D431" s="170"/>
      <c r="E431" s="294"/>
      <c r="F431" s="249"/>
    </row>
    <row r="432" spans="1:6" hidden="1" x14ac:dyDescent="0.25">
      <c r="A432" s="217">
        <f>'инновации+добровольчество0,41'!A479</f>
        <v>0</v>
      </c>
      <c r="B432" s="170" t="s">
        <v>88</v>
      </c>
      <c r="C432" s="297"/>
      <c r="D432" s="170"/>
      <c r="E432" s="294"/>
      <c r="F432" s="249"/>
    </row>
    <row r="433" spans="1:6" hidden="1" x14ac:dyDescent="0.25">
      <c r="A433" s="217">
        <f>'инновации+добровольчество0,41'!A480</f>
        <v>0</v>
      </c>
      <c r="B433" s="170" t="s">
        <v>88</v>
      </c>
      <c r="C433" s="320"/>
      <c r="D433" s="170"/>
      <c r="E433" s="294"/>
      <c r="F433" s="249"/>
    </row>
    <row r="434" spans="1:6" hidden="1" x14ac:dyDescent="0.25">
      <c r="A434" s="217">
        <f>'инновации+добровольчество0,41'!A481</f>
        <v>0</v>
      </c>
      <c r="B434" s="170" t="s">
        <v>88</v>
      </c>
      <c r="C434" s="320"/>
      <c r="D434" s="170"/>
      <c r="E434" s="294"/>
      <c r="F434" s="249"/>
    </row>
    <row r="435" spans="1:6" hidden="1" x14ac:dyDescent="0.25">
      <c r="A435" s="217">
        <f>'инновации+добровольчество0,41'!A482</f>
        <v>0</v>
      </c>
      <c r="B435" s="170" t="s">
        <v>88</v>
      </c>
      <c r="C435" s="320"/>
      <c r="D435" s="170"/>
      <c r="E435" s="294"/>
      <c r="F435" s="249"/>
    </row>
    <row r="436" spans="1:6" hidden="1" x14ac:dyDescent="0.25">
      <c r="A436" s="217">
        <f>'инновации+добровольчество0,41'!A483</f>
        <v>0</v>
      </c>
      <c r="B436" s="170" t="s">
        <v>88</v>
      </c>
      <c r="C436" s="320"/>
      <c r="D436" s="170"/>
      <c r="E436" s="294"/>
      <c r="F436" s="249"/>
    </row>
    <row r="437" spans="1:6" hidden="1" x14ac:dyDescent="0.25">
      <c r="A437" s="217">
        <f>'инновации+добровольчество0,41'!A484</f>
        <v>0</v>
      </c>
      <c r="B437" s="170" t="s">
        <v>88</v>
      </c>
      <c r="C437" s="320"/>
      <c r="D437" s="170"/>
      <c r="E437" s="294"/>
      <c r="F437" s="249"/>
    </row>
    <row r="438" spans="1:6" hidden="1" x14ac:dyDescent="0.25">
      <c r="A438" s="217">
        <f>'инновации+добровольчество0,41'!A485</f>
        <v>0</v>
      </c>
      <c r="B438" s="170" t="s">
        <v>88</v>
      </c>
      <c r="C438" s="320"/>
      <c r="D438" s="170"/>
      <c r="E438" s="294"/>
      <c r="F438" s="249"/>
    </row>
    <row r="439" spans="1:6" hidden="1" x14ac:dyDescent="0.25">
      <c r="A439" s="217">
        <f>'инновации+добровольчество0,41'!A486</f>
        <v>0</v>
      </c>
      <c r="B439" s="170" t="s">
        <v>88</v>
      </c>
      <c r="C439" s="320"/>
      <c r="D439" s="170"/>
      <c r="E439" s="294"/>
      <c r="F439" s="249"/>
    </row>
    <row r="440" spans="1:6" hidden="1" x14ac:dyDescent="0.25">
      <c r="A440" s="217">
        <f>'инновации+добровольчество0,41'!A487</f>
        <v>0</v>
      </c>
      <c r="B440" s="170" t="s">
        <v>88</v>
      </c>
      <c r="C440" s="320"/>
      <c r="D440" s="170"/>
      <c r="E440" s="294"/>
      <c r="F440" s="249"/>
    </row>
    <row r="441" spans="1:6" hidden="1" x14ac:dyDescent="0.25">
      <c r="A441" s="217">
        <f>'инновации+добровольчество0,41'!A488</f>
        <v>0</v>
      </c>
      <c r="B441" s="170" t="s">
        <v>88</v>
      </c>
      <c r="C441" s="320"/>
      <c r="D441" s="170"/>
      <c r="E441" s="294"/>
      <c r="F441" s="249"/>
    </row>
    <row r="442" spans="1:6" hidden="1" x14ac:dyDescent="0.25">
      <c r="A442" s="217">
        <f>'инновации+добровольчество0,41'!A489</f>
        <v>0</v>
      </c>
      <c r="B442" s="170" t="s">
        <v>88</v>
      </c>
      <c r="C442" s="322"/>
      <c r="D442" s="170"/>
      <c r="E442" s="294"/>
      <c r="F442" s="249"/>
    </row>
    <row r="443" spans="1:6" hidden="1" x14ac:dyDescent="0.25">
      <c r="A443" s="217">
        <f>'инновации+добровольчество0,41'!A490</f>
        <v>0</v>
      </c>
      <c r="B443" s="170" t="s">
        <v>88</v>
      </c>
      <c r="C443" s="322"/>
      <c r="D443" s="170"/>
      <c r="E443" s="294"/>
      <c r="F443" s="249"/>
    </row>
    <row r="444" spans="1:6" hidden="1" x14ac:dyDescent="0.25">
      <c r="A444" s="217">
        <f>'инновации+добровольчество0,41'!A491</f>
        <v>0</v>
      </c>
      <c r="B444" s="170" t="s">
        <v>88</v>
      </c>
      <c r="C444" s="322"/>
      <c r="D444" s="170"/>
      <c r="E444" s="294"/>
      <c r="F444" s="249"/>
    </row>
    <row r="445" spans="1:6" hidden="1" x14ac:dyDescent="0.25">
      <c r="A445" s="217">
        <f>'инновации+добровольчество0,41'!A492</f>
        <v>0</v>
      </c>
      <c r="B445" s="170" t="s">
        <v>88</v>
      </c>
      <c r="C445" s="322"/>
      <c r="D445" s="170"/>
      <c r="E445" s="294"/>
      <c r="F445" s="249"/>
    </row>
    <row r="446" spans="1:6" hidden="1" x14ac:dyDescent="0.25">
      <c r="A446" s="217">
        <f>'инновации+добровольчество0,41'!A493</f>
        <v>0</v>
      </c>
      <c r="B446" s="170" t="s">
        <v>88</v>
      </c>
      <c r="C446" s="322"/>
      <c r="D446" s="170"/>
      <c r="E446" s="294"/>
      <c r="F446" s="249"/>
    </row>
    <row r="447" spans="1:6" hidden="1" x14ac:dyDescent="0.25">
      <c r="A447" s="217">
        <f>'инновации+добровольчество0,41'!A494</f>
        <v>0</v>
      </c>
      <c r="B447" s="170" t="s">
        <v>88</v>
      </c>
      <c r="C447" s="322"/>
      <c r="D447" s="170"/>
      <c r="E447" s="294"/>
      <c r="F447" s="249"/>
    </row>
    <row r="448" spans="1:6" hidden="1" x14ac:dyDescent="0.25">
      <c r="A448" s="217">
        <f>'инновации+добровольчество0,41'!A495</f>
        <v>0</v>
      </c>
      <c r="B448" s="170" t="s">
        <v>88</v>
      </c>
      <c r="C448" s="322"/>
      <c r="D448" s="170"/>
      <c r="E448" s="294"/>
      <c r="F448" s="249"/>
    </row>
    <row r="449" spans="1:6" hidden="1" x14ac:dyDescent="0.25">
      <c r="A449" s="217">
        <f>'инновации+добровольчество0,41'!A496</f>
        <v>0</v>
      </c>
      <c r="B449" s="170" t="s">
        <v>88</v>
      </c>
      <c r="C449" s="322"/>
      <c r="D449" s="170"/>
      <c r="E449" s="294"/>
      <c r="F449" s="249"/>
    </row>
    <row r="450" spans="1:6" hidden="1" x14ac:dyDescent="0.25">
      <c r="A450" s="217">
        <f>'инновации+добровольчество0,41'!A497</f>
        <v>0</v>
      </c>
      <c r="B450" s="170" t="s">
        <v>88</v>
      </c>
      <c r="C450" s="322"/>
      <c r="D450" s="170"/>
      <c r="E450" s="294"/>
      <c r="F450" s="249"/>
    </row>
    <row r="451" spans="1:6" hidden="1" x14ac:dyDescent="0.25">
      <c r="A451" s="217">
        <f>'инновации+добровольчество0,41'!A498</f>
        <v>0</v>
      </c>
      <c r="B451" s="170" t="s">
        <v>88</v>
      </c>
      <c r="C451" s="322"/>
      <c r="D451" s="170"/>
      <c r="E451" s="294"/>
      <c r="F451" s="249"/>
    </row>
    <row r="452" spans="1:6" hidden="1" x14ac:dyDescent="0.25">
      <c r="A452" s="217">
        <f>'инновации+добровольчество0,41'!A499</f>
        <v>0</v>
      </c>
      <c r="B452" s="170" t="s">
        <v>88</v>
      </c>
      <c r="C452" s="322"/>
      <c r="D452" s="170"/>
      <c r="E452" s="294"/>
      <c r="F452" s="249"/>
    </row>
    <row r="453" spans="1:6" hidden="1" x14ac:dyDescent="0.25">
      <c r="A453" s="217">
        <f>'инновации+добровольчество0,41'!A500</f>
        <v>0</v>
      </c>
      <c r="B453" s="170" t="s">
        <v>88</v>
      </c>
      <c r="C453" s="322"/>
      <c r="D453" s="170"/>
      <c r="E453" s="294"/>
      <c r="F453" s="249"/>
    </row>
    <row r="454" spans="1:6" hidden="1" x14ac:dyDescent="0.25">
      <c r="A454" s="217">
        <f>'инновации+добровольчество0,41'!A501</f>
        <v>0</v>
      </c>
      <c r="B454" s="170" t="s">
        <v>88</v>
      </c>
      <c r="C454" s="322"/>
      <c r="D454" s="170"/>
      <c r="E454" s="294"/>
      <c r="F454" s="249"/>
    </row>
    <row r="455" spans="1:6" hidden="1" x14ac:dyDescent="0.25">
      <c r="A455" s="217">
        <f>'инновации+добровольчество0,41'!A502</f>
        <v>0</v>
      </c>
      <c r="B455" s="170" t="s">
        <v>88</v>
      </c>
      <c r="C455" s="322"/>
      <c r="D455" s="170"/>
      <c r="E455" s="294"/>
      <c r="F455" s="249"/>
    </row>
    <row r="456" spans="1:6" hidden="1" x14ac:dyDescent="0.25">
      <c r="A456" s="217">
        <f>'инновации+добровольчество0,41'!A503</f>
        <v>0</v>
      </c>
      <c r="B456" s="170" t="s">
        <v>88</v>
      </c>
      <c r="C456" s="322"/>
      <c r="D456" s="170"/>
      <c r="E456" s="294"/>
      <c r="F456" s="249"/>
    </row>
    <row r="457" spans="1:6" hidden="1" x14ac:dyDescent="0.25">
      <c r="A457" s="217">
        <f>'инновации+добровольчество0,41'!A504</f>
        <v>0</v>
      </c>
      <c r="B457" s="170" t="s">
        <v>88</v>
      </c>
      <c r="C457" s="322"/>
      <c r="D457" s="170"/>
      <c r="E457" s="294"/>
      <c r="F457" s="249"/>
    </row>
    <row r="458" spans="1:6" hidden="1" x14ac:dyDescent="0.25">
      <c r="A458" s="217">
        <f>'инновации+добровольчество0,41'!A505</f>
        <v>0</v>
      </c>
      <c r="B458" s="170" t="s">
        <v>88</v>
      </c>
      <c r="C458" s="322"/>
      <c r="D458" s="170"/>
      <c r="E458" s="294"/>
      <c r="F458" s="249"/>
    </row>
    <row r="459" spans="1:6" hidden="1" x14ac:dyDescent="0.25">
      <c r="A459" s="217">
        <f>'инновации+добровольчество0,41'!A506</f>
        <v>0</v>
      </c>
      <c r="B459" s="170" t="s">
        <v>88</v>
      </c>
      <c r="C459" s="322"/>
      <c r="D459" s="170"/>
      <c r="E459" s="294"/>
      <c r="F459" s="249"/>
    </row>
    <row r="460" spans="1:6" hidden="1" x14ac:dyDescent="0.25">
      <c r="A460" s="217">
        <f>'инновации+добровольчество0,41'!A507</f>
        <v>0</v>
      </c>
      <c r="B460" s="170" t="s">
        <v>88</v>
      </c>
      <c r="C460" s="322"/>
      <c r="D460" s="170"/>
      <c r="E460" s="294"/>
      <c r="F460" s="249"/>
    </row>
    <row r="461" spans="1:6" hidden="1" x14ac:dyDescent="0.25">
      <c r="A461" s="217">
        <f>'инновации+добровольчество0,41'!A508</f>
        <v>0</v>
      </c>
      <c r="B461" s="170" t="s">
        <v>88</v>
      </c>
      <c r="C461" s="322"/>
      <c r="D461" s="170"/>
      <c r="E461" s="294"/>
      <c r="F461" s="249"/>
    </row>
    <row r="462" spans="1:6" hidden="1" x14ac:dyDescent="0.25">
      <c r="A462" s="217">
        <f>'инновации+добровольчество0,41'!A509</f>
        <v>0</v>
      </c>
      <c r="B462" s="170" t="s">
        <v>88</v>
      </c>
      <c r="C462" s="322"/>
      <c r="D462" s="170"/>
      <c r="E462" s="294"/>
      <c r="F462" s="249"/>
    </row>
    <row r="463" spans="1:6" hidden="1" x14ac:dyDescent="0.25">
      <c r="A463" s="217">
        <f>'инновации+добровольчество0,41'!A510</f>
        <v>0</v>
      </c>
      <c r="B463" s="170" t="s">
        <v>88</v>
      </c>
      <c r="C463" s="322"/>
      <c r="D463" s="170"/>
      <c r="E463" s="294"/>
      <c r="F463" s="249"/>
    </row>
    <row r="464" spans="1:6" hidden="1" x14ac:dyDescent="0.25">
      <c r="A464" s="217">
        <f>'инновации+добровольчество0,41'!A511</f>
        <v>0</v>
      </c>
      <c r="B464" s="170" t="s">
        <v>88</v>
      </c>
      <c r="C464" s="322"/>
      <c r="D464" s="170"/>
      <c r="E464" s="294"/>
      <c r="F464" s="249"/>
    </row>
    <row r="465" spans="1:6" hidden="1" x14ac:dyDescent="0.25">
      <c r="A465" s="217">
        <f>'инновации+добровольчество0,41'!A512</f>
        <v>0</v>
      </c>
      <c r="B465" s="170" t="s">
        <v>88</v>
      </c>
      <c r="C465" s="322"/>
      <c r="D465" s="170"/>
      <c r="E465" s="294"/>
      <c r="F465" s="249"/>
    </row>
    <row r="466" spans="1:6" hidden="1" x14ac:dyDescent="0.25">
      <c r="A466" s="217">
        <f>'инновации+добровольчество0,41'!A513</f>
        <v>0</v>
      </c>
      <c r="B466" s="170" t="s">
        <v>88</v>
      </c>
      <c r="C466" s="322"/>
      <c r="D466" s="170"/>
      <c r="E466" s="294"/>
      <c r="F466" s="249"/>
    </row>
    <row r="467" spans="1:6" hidden="1" x14ac:dyDescent="0.25">
      <c r="A467" s="217">
        <f>'инновации+добровольчество0,41'!A514</f>
        <v>0</v>
      </c>
      <c r="B467" s="170" t="s">
        <v>88</v>
      </c>
      <c r="C467" s="322"/>
      <c r="D467" s="170"/>
      <c r="E467" s="294"/>
      <c r="F467" s="249"/>
    </row>
    <row r="468" spans="1:6" hidden="1" x14ac:dyDescent="0.25">
      <c r="A468" s="217">
        <f>'инновации+добровольчество0,41'!A515</f>
        <v>0</v>
      </c>
      <c r="B468" s="170" t="s">
        <v>88</v>
      </c>
      <c r="C468" s="322"/>
      <c r="D468" s="170"/>
      <c r="E468" s="294"/>
      <c r="F468" s="249"/>
    </row>
    <row r="469" spans="1:6" hidden="1" x14ac:dyDescent="0.25">
      <c r="A469" s="217">
        <f>'инновации+добровольчество0,41'!A516</f>
        <v>0</v>
      </c>
      <c r="B469" s="170" t="s">
        <v>88</v>
      </c>
      <c r="C469" s="322"/>
      <c r="D469" s="170"/>
      <c r="E469" s="294"/>
      <c r="F469" s="249"/>
    </row>
    <row r="470" spans="1:6" hidden="1" x14ac:dyDescent="0.25">
      <c r="A470" s="217">
        <f>'инновации+добровольчество0,41'!A517</f>
        <v>0</v>
      </c>
      <c r="B470" s="170" t="s">
        <v>88</v>
      </c>
      <c r="C470" s="322"/>
      <c r="D470" s="170"/>
      <c r="E470" s="294"/>
      <c r="F470" s="249"/>
    </row>
    <row r="471" spans="1:6" hidden="1" x14ac:dyDescent="0.25">
      <c r="A471" s="217">
        <f>'инновации+добровольчество0,41'!A518</f>
        <v>0</v>
      </c>
      <c r="B471" s="170" t="s">
        <v>88</v>
      </c>
      <c r="C471" s="322"/>
      <c r="D471" s="170"/>
      <c r="E471" s="294"/>
      <c r="F471" s="249"/>
    </row>
    <row r="472" spans="1:6" hidden="1" x14ac:dyDescent="0.25">
      <c r="A472" s="217">
        <f>'инновации+добровольчество0,41'!A519</f>
        <v>0</v>
      </c>
      <c r="B472" s="170" t="s">
        <v>88</v>
      </c>
      <c r="C472" s="322"/>
      <c r="D472" s="170"/>
      <c r="E472" s="294"/>
      <c r="F472" s="249"/>
    </row>
    <row r="473" spans="1:6" hidden="1" x14ac:dyDescent="0.25">
      <c r="A473" s="217">
        <f>'инновации+добровольчество0,41'!A520</f>
        <v>0</v>
      </c>
      <c r="B473" s="170" t="s">
        <v>88</v>
      </c>
      <c r="C473" s="322"/>
      <c r="D473" s="170"/>
      <c r="E473" s="294"/>
      <c r="F473" s="249"/>
    </row>
    <row r="474" spans="1:6" hidden="1" x14ac:dyDescent="0.25">
      <c r="A474" s="217">
        <f>'инновации+добровольчество0,41'!A521</f>
        <v>0</v>
      </c>
      <c r="B474" s="170" t="s">
        <v>88</v>
      </c>
      <c r="C474" s="322"/>
      <c r="D474" s="170"/>
      <c r="E474" s="294"/>
      <c r="F474" s="249"/>
    </row>
    <row r="475" spans="1:6" hidden="1" x14ac:dyDescent="0.25">
      <c r="A475" s="217">
        <f>'инновации+добровольчество0,41'!A522</f>
        <v>0</v>
      </c>
      <c r="B475" s="170" t="s">
        <v>88</v>
      </c>
      <c r="C475" s="322"/>
      <c r="D475" s="170"/>
      <c r="E475" s="294"/>
      <c r="F475" s="249"/>
    </row>
    <row r="476" spans="1:6" hidden="1" x14ac:dyDescent="0.25">
      <c r="A476" s="217">
        <f>'инновации+добровольчество0,41'!A523</f>
        <v>0</v>
      </c>
      <c r="B476" s="170" t="s">
        <v>88</v>
      </c>
      <c r="C476" s="322"/>
      <c r="D476" s="170"/>
      <c r="E476" s="294"/>
      <c r="F476" s="249"/>
    </row>
    <row r="477" spans="1:6" hidden="1" x14ac:dyDescent="0.25">
      <c r="A477" s="217">
        <f>'инновации+добровольчество0,41'!A524</f>
        <v>0</v>
      </c>
      <c r="B477" s="170" t="s">
        <v>88</v>
      </c>
      <c r="C477" s="322"/>
      <c r="D477" s="170"/>
      <c r="E477" s="294"/>
      <c r="F477" s="249"/>
    </row>
    <row r="478" spans="1:6" hidden="1" x14ac:dyDescent="0.25">
      <c r="A478" s="217">
        <f>'инновации+добровольчество0,41'!A525</f>
        <v>0</v>
      </c>
      <c r="B478" s="170" t="s">
        <v>88</v>
      </c>
      <c r="C478" s="322"/>
      <c r="D478" s="170"/>
      <c r="E478" s="294"/>
      <c r="F478" s="249"/>
    </row>
    <row r="479" spans="1:6" hidden="1" x14ac:dyDescent="0.25">
      <c r="A479" s="217">
        <f>'инновации+добровольчество0,41'!A526</f>
        <v>0</v>
      </c>
      <c r="B479" s="170" t="s">
        <v>88</v>
      </c>
      <c r="C479" s="322"/>
      <c r="D479" s="170"/>
      <c r="E479" s="294"/>
      <c r="F479" s="249"/>
    </row>
    <row r="480" spans="1:6" hidden="1" x14ac:dyDescent="0.25">
      <c r="A480" s="217">
        <f>'инновации+добровольчество0,41'!A527</f>
        <v>0</v>
      </c>
      <c r="B480" s="170" t="s">
        <v>88</v>
      </c>
      <c r="C480" s="322"/>
      <c r="D480" s="170"/>
      <c r="E480" s="294"/>
      <c r="F480" s="249"/>
    </row>
    <row r="481" spans="1:6" hidden="1" x14ac:dyDescent="0.25">
      <c r="A481" s="217">
        <f>'инновации+добровольчество0,41'!A528</f>
        <v>0</v>
      </c>
      <c r="B481" s="170" t="s">
        <v>88</v>
      </c>
      <c r="C481" s="322"/>
      <c r="D481" s="170"/>
      <c r="E481" s="294"/>
      <c r="F481" s="249"/>
    </row>
    <row r="482" spans="1:6" hidden="1" x14ac:dyDescent="0.25">
      <c r="A482" s="217">
        <f>'инновации+добровольчество0,41'!A529</f>
        <v>0</v>
      </c>
      <c r="B482" s="170" t="s">
        <v>88</v>
      </c>
      <c r="C482" s="322"/>
      <c r="D482" s="170"/>
      <c r="E482" s="294"/>
      <c r="F482" s="249"/>
    </row>
    <row r="483" spans="1:6" hidden="1" x14ac:dyDescent="0.25">
      <c r="A483" s="217">
        <f>'инновации+добровольчество0,41'!A530</f>
        <v>0</v>
      </c>
      <c r="B483" s="170" t="s">
        <v>88</v>
      </c>
      <c r="C483" s="322"/>
      <c r="D483" s="170"/>
      <c r="E483" s="294"/>
      <c r="F483" s="249"/>
    </row>
    <row r="484" spans="1:6" hidden="1" x14ac:dyDescent="0.25">
      <c r="A484" s="217">
        <f>'инновации+добровольчество0,41'!A531</f>
        <v>0</v>
      </c>
      <c r="B484" s="170" t="s">
        <v>88</v>
      </c>
      <c r="C484" s="322"/>
      <c r="D484" s="170"/>
      <c r="E484" s="294"/>
      <c r="F484" s="249"/>
    </row>
    <row r="485" spans="1:6" hidden="1" x14ac:dyDescent="0.25">
      <c r="A485" s="217">
        <f>'инновации+добровольчество0,41'!A532</f>
        <v>0</v>
      </c>
      <c r="B485" s="170" t="s">
        <v>88</v>
      </c>
      <c r="C485" s="322"/>
      <c r="D485" s="170"/>
      <c r="E485" s="294"/>
      <c r="F485" s="249"/>
    </row>
    <row r="486" spans="1:6" hidden="1" x14ac:dyDescent="0.25">
      <c r="A486" s="217">
        <f>'инновации+добровольчество0,41'!A533</f>
        <v>0</v>
      </c>
      <c r="B486" s="170" t="s">
        <v>88</v>
      </c>
      <c r="C486" s="322"/>
      <c r="D486" s="170"/>
      <c r="E486" s="294"/>
      <c r="F486" s="249"/>
    </row>
    <row r="487" spans="1:6" hidden="1" x14ac:dyDescent="0.25">
      <c r="A487" s="217">
        <f>'инновации+добровольчество0,41'!A534</f>
        <v>0</v>
      </c>
      <c r="B487" s="170" t="s">
        <v>88</v>
      </c>
      <c r="C487" s="322"/>
      <c r="D487" s="170"/>
      <c r="E487" s="294"/>
      <c r="F487" s="249"/>
    </row>
    <row r="488" spans="1:6" hidden="1" x14ac:dyDescent="0.25">
      <c r="A488" s="217">
        <f>'инновации+добровольчество0,41'!A535</f>
        <v>0</v>
      </c>
      <c r="B488" s="170" t="s">
        <v>88</v>
      </c>
      <c r="C488" s="322"/>
      <c r="D488" s="170"/>
      <c r="E488" s="294"/>
      <c r="F488" s="249"/>
    </row>
    <row r="489" spans="1:6" hidden="1" x14ac:dyDescent="0.25">
      <c r="A489" s="217">
        <f>'инновации+добровольчество0,41'!A536</f>
        <v>0</v>
      </c>
      <c r="B489" s="170" t="s">
        <v>88</v>
      </c>
      <c r="C489" s="322"/>
      <c r="D489" s="170"/>
      <c r="E489" s="294"/>
      <c r="F489" s="249"/>
    </row>
    <row r="490" spans="1:6" hidden="1" x14ac:dyDescent="0.25">
      <c r="A490" s="217">
        <f>'инновации+добровольчество0,41'!A537</f>
        <v>0</v>
      </c>
      <c r="B490" s="170" t="s">
        <v>88</v>
      </c>
      <c r="C490" s="320"/>
      <c r="D490" s="170"/>
      <c r="E490" s="294"/>
      <c r="F490" s="249"/>
    </row>
    <row r="491" spans="1:6" hidden="1" x14ac:dyDescent="0.25">
      <c r="A491" s="217">
        <f>'инновации+добровольчество0,41'!A538</f>
        <v>0</v>
      </c>
      <c r="B491" s="170" t="s">
        <v>88</v>
      </c>
      <c r="C491" s="320"/>
      <c r="D491" s="170"/>
      <c r="E491" s="294"/>
      <c r="F491" s="249"/>
    </row>
    <row r="492" spans="1:6" hidden="1" x14ac:dyDescent="0.25">
      <c r="A492" s="217">
        <f>'инновации+добровольчество0,41'!A539</f>
        <v>0</v>
      </c>
      <c r="B492" s="170" t="s">
        <v>88</v>
      </c>
      <c r="C492" s="320"/>
      <c r="D492" s="170"/>
      <c r="E492" s="294"/>
      <c r="F492" s="249"/>
    </row>
    <row r="493" spans="1:6" hidden="1" x14ac:dyDescent="0.25">
      <c r="A493" s="217">
        <f>'инновации+добровольчество0,41'!A540</f>
        <v>0</v>
      </c>
      <c r="B493" s="170" t="s">
        <v>88</v>
      </c>
      <c r="C493" s="320"/>
      <c r="D493" s="170"/>
      <c r="E493" s="294"/>
      <c r="F493" s="249"/>
    </row>
    <row r="494" spans="1:6" hidden="1" x14ac:dyDescent="0.25">
      <c r="A494" s="217">
        <f>'инновации+добровольчество0,41'!A541</f>
        <v>0</v>
      </c>
      <c r="B494" s="170" t="s">
        <v>88</v>
      </c>
      <c r="C494" s="320"/>
      <c r="D494" s="170"/>
      <c r="E494" s="294"/>
      <c r="F494" s="249"/>
    </row>
    <row r="495" spans="1:6" hidden="1" x14ac:dyDescent="0.25">
      <c r="A495" s="217">
        <f>'инновации+добровольчество0,41'!A542</f>
        <v>0</v>
      </c>
      <c r="B495" s="170" t="s">
        <v>88</v>
      </c>
      <c r="C495" s="320"/>
      <c r="D495" s="170"/>
      <c r="E495" s="294"/>
      <c r="F495" s="249"/>
    </row>
    <row r="496" spans="1:6" hidden="1" x14ac:dyDescent="0.25">
      <c r="A496" s="217">
        <f>'инновации+добровольчество0,41'!A543</f>
        <v>0</v>
      </c>
      <c r="B496" s="170" t="s">
        <v>88</v>
      </c>
      <c r="C496" s="320"/>
      <c r="D496" s="170"/>
      <c r="E496" s="294"/>
      <c r="F496" s="249"/>
    </row>
    <row r="497" spans="1:6" hidden="1" x14ac:dyDescent="0.25">
      <c r="A497" s="217">
        <f>'инновации+добровольчество0,41'!A544</f>
        <v>0</v>
      </c>
      <c r="B497" s="170" t="s">
        <v>88</v>
      </c>
      <c r="C497" s="320"/>
      <c r="D497" s="170"/>
      <c r="E497" s="294"/>
      <c r="F497" s="249"/>
    </row>
    <row r="498" spans="1:6" hidden="1" x14ac:dyDescent="0.25">
      <c r="A498" s="217">
        <f>'инновации+добровольчество0,41'!A545</f>
        <v>0</v>
      </c>
      <c r="B498" s="170" t="s">
        <v>88</v>
      </c>
      <c r="C498" s="320"/>
      <c r="D498" s="170"/>
      <c r="E498" s="294"/>
      <c r="F498" s="249"/>
    </row>
    <row r="499" spans="1:6" hidden="1" x14ac:dyDescent="0.25">
      <c r="A499" s="217">
        <f>'инновации+добровольчество0,41'!A546</f>
        <v>0</v>
      </c>
      <c r="B499" s="170" t="s">
        <v>88</v>
      </c>
      <c r="C499" s="320"/>
      <c r="D499" s="170"/>
      <c r="E499" s="294"/>
      <c r="F499" s="249"/>
    </row>
    <row r="500" spans="1:6" hidden="1" x14ac:dyDescent="0.25">
      <c r="A500" s="217">
        <f>'инновации+добровольчество0,41'!A547</f>
        <v>0</v>
      </c>
      <c r="B500" s="170" t="s">
        <v>88</v>
      </c>
      <c r="C500" s="320"/>
      <c r="D500" s="170"/>
      <c r="E500" s="294"/>
      <c r="F500" s="249"/>
    </row>
    <row r="501" spans="1:6" hidden="1" x14ac:dyDescent="0.25">
      <c r="A501" s="217">
        <f>'инновации+добровольчество0,41'!A548</f>
        <v>0</v>
      </c>
      <c r="B501" s="170" t="s">
        <v>88</v>
      </c>
      <c r="C501" s="320"/>
      <c r="D501" s="170"/>
      <c r="E501" s="294"/>
      <c r="F501" s="249"/>
    </row>
    <row r="502" spans="1:6" hidden="1" x14ac:dyDescent="0.25">
      <c r="A502" s="217">
        <f>'инновации+добровольчество0,41'!A549</f>
        <v>0</v>
      </c>
      <c r="B502" s="170" t="s">
        <v>88</v>
      </c>
      <c r="C502" s="320"/>
      <c r="D502" s="170"/>
      <c r="E502" s="294"/>
      <c r="F502" s="249"/>
    </row>
    <row r="503" spans="1:6" ht="18.75" x14ac:dyDescent="0.25">
      <c r="A503" s="694" t="s">
        <v>31</v>
      </c>
      <c r="B503" s="728"/>
      <c r="C503" s="728"/>
      <c r="D503" s="728"/>
      <c r="E503" s="695"/>
      <c r="F503" s="273">
        <f>SUM(F258:F502)</f>
        <v>135829.60000000003</v>
      </c>
    </row>
    <row r="504" spans="1:6" x14ac:dyDescent="0.25">
      <c r="E504" s="169"/>
    </row>
  </sheetData>
  <mergeCells count="167">
    <mergeCell ref="E44:E46"/>
    <mergeCell ref="F44:F46"/>
    <mergeCell ref="B47:C47"/>
    <mergeCell ref="B49:C49"/>
    <mergeCell ref="B50:C50"/>
    <mergeCell ref="A124:H124"/>
    <mergeCell ref="A125:A127"/>
    <mergeCell ref="B125:C127"/>
    <mergeCell ref="D125:D127"/>
    <mergeCell ref="E125:E127"/>
    <mergeCell ref="F125:F127"/>
    <mergeCell ref="B61:B62"/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A191:B191"/>
    <mergeCell ref="A194:B194"/>
    <mergeCell ref="A503:E503"/>
    <mergeCell ref="B3:G3"/>
    <mergeCell ref="D61:D62"/>
    <mergeCell ref="E61:E62"/>
    <mergeCell ref="A59:F59"/>
    <mergeCell ref="C61:C62"/>
    <mergeCell ref="F61:F62"/>
    <mergeCell ref="A253:F253"/>
    <mergeCell ref="A254:F254"/>
    <mergeCell ref="A255:A256"/>
    <mergeCell ref="B255:B256"/>
    <mergeCell ref="D255:D256"/>
    <mergeCell ref="E255:E256"/>
    <mergeCell ref="F255:F256"/>
    <mergeCell ref="A213:F213"/>
    <mergeCell ref="A190:B190"/>
    <mergeCell ref="A35:H35"/>
    <mergeCell ref="A36:A38"/>
    <mergeCell ref="A192:B192"/>
    <mergeCell ref="A193:B193"/>
    <mergeCell ref="A252:E252"/>
    <mergeCell ref="A216:A217"/>
    <mergeCell ref="B216:B217"/>
    <mergeCell ref="D216:D217"/>
    <mergeCell ref="E216:E217"/>
    <mergeCell ref="F216:F217"/>
    <mergeCell ref="A205:F205"/>
    <mergeCell ref="A206:F206"/>
    <mergeCell ref="A208:A209"/>
    <mergeCell ref="B208:B209"/>
    <mergeCell ref="D208:D209"/>
    <mergeCell ref="E208:E209"/>
    <mergeCell ref="F208:F209"/>
    <mergeCell ref="A214:F214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G197:G198"/>
    <mergeCell ref="G208:G209"/>
    <mergeCell ref="A4:E4"/>
    <mergeCell ref="A5:E5"/>
    <mergeCell ref="A6:E6"/>
    <mergeCell ref="G22:G23"/>
    <mergeCell ref="A195:F195"/>
    <mergeCell ref="A197:A198"/>
    <mergeCell ref="B197:B198"/>
    <mergeCell ref="D197:D198"/>
    <mergeCell ref="E197:E198"/>
    <mergeCell ref="F197:F198"/>
    <mergeCell ref="A175:E175"/>
    <mergeCell ref="A185:F185"/>
    <mergeCell ref="D188:D189"/>
    <mergeCell ref="B36:C38"/>
    <mergeCell ref="D36:E36"/>
    <mergeCell ref="D37:D38"/>
    <mergeCell ref="B147:C147"/>
    <mergeCell ref="A164:F164"/>
    <mergeCell ref="A166:A167"/>
    <mergeCell ref="B166:B167"/>
    <mergeCell ref="D166:D167"/>
    <mergeCell ref="E166:E167"/>
    <mergeCell ref="H154:H155"/>
    <mergeCell ref="G154:G155"/>
    <mergeCell ref="F154:F155"/>
    <mergeCell ref="E154:E155"/>
    <mergeCell ref="D154:D155"/>
    <mergeCell ref="G188:G189"/>
    <mergeCell ref="A177:F177"/>
    <mergeCell ref="B156:C156"/>
    <mergeCell ref="A188:B189"/>
    <mergeCell ref="B153:C155"/>
    <mergeCell ref="A153:A155"/>
    <mergeCell ref="F166:F167"/>
    <mergeCell ref="A117:B117"/>
    <mergeCell ref="A120:B120"/>
    <mergeCell ref="A121:B121"/>
    <mergeCell ref="A144:A146"/>
    <mergeCell ref="B144:C146"/>
    <mergeCell ref="D144:F144"/>
    <mergeCell ref="D145:D146"/>
    <mergeCell ref="B132:B134"/>
    <mergeCell ref="D132:D134"/>
    <mergeCell ref="E132:F132"/>
    <mergeCell ref="A123:F123"/>
    <mergeCell ref="E145:E146"/>
    <mergeCell ref="F145:F146"/>
    <mergeCell ref="A141:F141"/>
    <mergeCell ref="B128:C128"/>
    <mergeCell ref="B130:C130"/>
    <mergeCell ref="I132:I134"/>
    <mergeCell ref="B135:B136"/>
    <mergeCell ref="D135:D136"/>
    <mergeCell ref="E135:E136"/>
    <mergeCell ref="F135:F136"/>
    <mergeCell ref="G135:G136"/>
    <mergeCell ref="I135:I136"/>
    <mergeCell ref="A135:A136"/>
    <mergeCell ref="G132:G134"/>
    <mergeCell ref="F37:F38"/>
    <mergeCell ref="B39:C39"/>
    <mergeCell ref="B40:C40"/>
    <mergeCell ref="B41:C41"/>
    <mergeCell ref="E37:E38"/>
    <mergeCell ref="A113:F113"/>
    <mergeCell ref="A115:B116"/>
    <mergeCell ref="D115:D116"/>
    <mergeCell ref="E115:E116"/>
    <mergeCell ref="F115:F116"/>
    <mergeCell ref="A114:G114"/>
    <mergeCell ref="A52:B52"/>
    <mergeCell ref="A53:B53"/>
    <mergeCell ref="A54:B54"/>
    <mergeCell ref="A55:B55"/>
    <mergeCell ref="A56:B56"/>
    <mergeCell ref="A58:F58"/>
    <mergeCell ref="G115:G116"/>
    <mergeCell ref="A43:H43"/>
    <mergeCell ref="A44:A46"/>
    <mergeCell ref="B44:C46"/>
    <mergeCell ref="D44:D46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120" max="16383" man="1"/>
    <brk id="20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0"/>
  <sheetViews>
    <sheetView view="pageBreakPreview" topLeftCell="A241" workbookViewId="0">
      <selection sqref="A1:E380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63" t="str">
        <f>'натур показатели инновации+добр'!D1:E1</f>
        <v>Приложение №1 к приложению 2  к Приказу отдела физической культуры, спорта и молодежной политики Северо-Енисейского района от 06.11.2020 "78-ос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63"/>
    </row>
    <row r="3" spans="1:5" x14ac:dyDescent="0.25">
      <c r="A3" s="664" t="s">
        <v>130</v>
      </c>
      <c r="B3" s="664"/>
      <c r="C3" s="664"/>
      <c r="D3" s="664"/>
      <c r="E3" s="664"/>
    </row>
    <row r="4" spans="1:5" ht="12.6" customHeight="1" x14ac:dyDescent="0.25">
      <c r="A4" s="665" t="s">
        <v>154</v>
      </c>
      <c r="B4" s="665"/>
      <c r="C4" s="665"/>
      <c r="D4" s="665"/>
      <c r="E4" s="665"/>
    </row>
    <row r="5" spans="1:5" ht="45" x14ac:dyDescent="0.25">
      <c r="A5" s="132" t="s">
        <v>131</v>
      </c>
      <c r="B5" s="66" t="s">
        <v>132</v>
      </c>
      <c r="C5" s="132" t="s">
        <v>133</v>
      </c>
      <c r="D5" s="132" t="s">
        <v>134</v>
      </c>
      <c r="E5" s="132" t="s">
        <v>135</v>
      </c>
    </row>
    <row r="6" spans="1:5" x14ac:dyDescent="0.25">
      <c r="A6" s="133">
        <v>1</v>
      </c>
      <c r="B6" s="133">
        <v>2</v>
      </c>
      <c r="C6" s="133">
        <v>3</v>
      </c>
      <c r="D6" s="133">
        <v>4</v>
      </c>
      <c r="E6" s="133">
        <v>5</v>
      </c>
    </row>
    <row r="7" spans="1:5" ht="37.15" customHeight="1" x14ac:dyDescent="0.25">
      <c r="A7" s="736" t="s">
        <v>129</v>
      </c>
      <c r="B7" s="737" t="s">
        <v>158</v>
      </c>
      <c r="C7" s="666" t="s">
        <v>136</v>
      </c>
      <c r="D7" s="667"/>
      <c r="E7" s="668"/>
    </row>
    <row r="8" spans="1:5" ht="14.45" customHeight="1" x14ac:dyDescent="0.25">
      <c r="A8" s="736"/>
      <c r="B8" s="737"/>
      <c r="C8" s="669" t="s">
        <v>137</v>
      </c>
      <c r="D8" s="670"/>
      <c r="E8" s="671"/>
    </row>
    <row r="9" spans="1:5" ht="12" customHeight="1" x14ac:dyDescent="0.25">
      <c r="A9" s="736"/>
      <c r="B9" s="737"/>
      <c r="C9" s="109" t="s">
        <v>144</v>
      </c>
      <c r="D9" s="134" t="s">
        <v>138</v>
      </c>
      <c r="E9" s="233">
        <f>'таланты+инициативы0,28'!D25</f>
        <v>1.5680000000000001</v>
      </c>
    </row>
    <row r="10" spans="1:5" ht="12" customHeight="1" x14ac:dyDescent="0.25">
      <c r="A10" s="736"/>
      <c r="B10" s="737"/>
      <c r="C10" s="109" t="s">
        <v>97</v>
      </c>
      <c r="D10" s="135" t="s">
        <v>138</v>
      </c>
      <c r="E10" s="233">
        <f>'таланты+инициативы0,28'!D24</f>
        <v>0.28000000000000003</v>
      </c>
    </row>
    <row r="11" spans="1:5" ht="12" customHeight="1" x14ac:dyDescent="0.25">
      <c r="A11" s="736"/>
      <c r="B11" s="737"/>
      <c r="C11" s="657" t="s">
        <v>148</v>
      </c>
      <c r="D11" s="658"/>
      <c r="E11" s="659"/>
    </row>
    <row r="12" spans="1:5" ht="40.15" customHeight="1" x14ac:dyDescent="0.25">
      <c r="A12" s="736"/>
      <c r="B12" s="737"/>
      <c r="C12" s="121" t="s">
        <v>73</v>
      </c>
      <c r="D12" s="101" t="s">
        <v>39</v>
      </c>
      <c r="E12" s="232">
        <f>'таланты+инициативы0,28'!E48</f>
        <v>0.28000000000000003</v>
      </c>
    </row>
    <row r="13" spans="1:5" ht="24.6" customHeight="1" x14ac:dyDescent="0.25">
      <c r="A13" s="736"/>
      <c r="B13" s="737"/>
      <c r="C13" s="121" t="s">
        <v>83</v>
      </c>
      <c r="D13" s="101" t="s">
        <v>39</v>
      </c>
      <c r="E13" s="232">
        <f>'таланты+инициативы0,28'!E49</f>
        <v>0.28000000000000003</v>
      </c>
    </row>
    <row r="14" spans="1:5" ht="23.45" customHeight="1" x14ac:dyDescent="0.25">
      <c r="A14" s="736"/>
      <c r="B14" s="737"/>
      <c r="C14" s="121" t="s">
        <v>40</v>
      </c>
      <c r="D14" s="101" t="s">
        <v>39</v>
      </c>
      <c r="E14" s="232">
        <f>'таланты+инициативы0,28'!E50</f>
        <v>0.28000000000000003</v>
      </c>
    </row>
    <row r="15" spans="1:5" ht="22.9" customHeight="1" x14ac:dyDescent="0.25">
      <c r="A15" s="736"/>
      <c r="B15" s="737"/>
      <c r="C15" s="660" t="s">
        <v>149</v>
      </c>
      <c r="D15" s="661"/>
      <c r="E15" s="662"/>
    </row>
    <row r="16" spans="1:5" ht="30" hidden="1" customHeight="1" x14ac:dyDescent="0.25">
      <c r="A16" s="736"/>
      <c r="B16" s="737"/>
      <c r="C16" s="130" t="e">
        <f>'таланты+инициативы0,28'!#REF!</f>
        <v>#REF!</v>
      </c>
      <c r="D16" s="95" t="e">
        <f>'таланты+инициативы0,28'!#REF!</f>
        <v>#REF!</v>
      </c>
      <c r="E16" s="99" t="e">
        <f>'таланты+инициативы0,28'!#REF!</f>
        <v>#REF!</v>
      </c>
    </row>
    <row r="17" spans="1:5" ht="12" hidden="1" customHeight="1" x14ac:dyDescent="0.25">
      <c r="A17" s="736"/>
      <c r="B17" s="737"/>
      <c r="C17" s="130" t="e">
        <f>'таланты+инициативы0,28'!#REF!</f>
        <v>#REF!</v>
      </c>
      <c r="D17" s="95" t="e">
        <f>'таланты+инициативы0,28'!#REF!</f>
        <v>#REF!</v>
      </c>
      <c r="E17" s="99" t="e">
        <f>'таланты+инициативы0,28'!#REF!</f>
        <v>#REF!</v>
      </c>
    </row>
    <row r="18" spans="1:5" ht="12" hidden="1" customHeight="1" x14ac:dyDescent="0.25">
      <c r="A18" s="736"/>
      <c r="B18" s="737"/>
      <c r="C18" s="130" t="e">
        <f>'таланты+инициативы0,28'!#REF!</f>
        <v>#REF!</v>
      </c>
      <c r="D18" s="95" t="e">
        <f>'таланты+инициативы0,28'!#REF!</f>
        <v>#REF!</v>
      </c>
      <c r="E18" s="99" t="e">
        <f>'таланты+инициативы0,28'!#REF!</f>
        <v>#REF!</v>
      </c>
    </row>
    <row r="19" spans="1:5" ht="12" hidden="1" customHeight="1" x14ac:dyDescent="0.25">
      <c r="A19" s="736"/>
      <c r="B19" s="737"/>
      <c r="C19" s="130" t="e">
        <f>'таланты+инициативы0,28'!#REF!</f>
        <v>#REF!</v>
      </c>
      <c r="D19" s="95" t="e">
        <f>'таланты+инициативы0,28'!#REF!</f>
        <v>#REF!</v>
      </c>
      <c r="E19" s="99" t="e">
        <f>'таланты+инициативы0,28'!#REF!</f>
        <v>#REF!</v>
      </c>
    </row>
    <row r="20" spans="1:5" ht="12" hidden="1" customHeight="1" x14ac:dyDescent="0.25">
      <c r="A20" s="736"/>
      <c r="B20" s="737"/>
      <c r="C20" s="130" t="e">
        <f>'таланты+инициативы0,28'!#REF!</f>
        <v>#REF!</v>
      </c>
      <c r="D20" s="95" t="e">
        <f>'таланты+инициативы0,28'!#REF!</f>
        <v>#REF!</v>
      </c>
      <c r="E20" s="99" t="e">
        <f>'таланты+инициативы0,28'!#REF!</f>
        <v>#REF!</v>
      </c>
    </row>
    <row r="21" spans="1:5" ht="12" hidden="1" customHeight="1" x14ac:dyDescent="0.25">
      <c r="A21" s="736"/>
      <c r="B21" s="737"/>
      <c r="C21" s="130" t="e">
        <f>'таланты+инициативы0,28'!#REF!</f>
        <v>#REF!</v>
      </c>
      <c r="D21" s="95" t="e">
        <f>'таланты+инициативы0,28'!#REF!</f>
        <v>#REF!</v>
      </c>
      <c r="E21" s="99" t="e">
        <f>'таланты+инициативы0,28'!#REF!</f>
        <v>#REF!</v>
      </c>
    </row>
    <row r="22" spans="1:5" ht="12" hidden="1" customHeight="1" x14ac:dyDescent="0.25">
      <c r="A22" s="736"/>
      <c r="B22" s="737"/>
      <c r="C22" s="130" t="e">
        <f>'таланты+инициативы0,28'!#REF!</f>
        <v>#REF!</v>
      </c>
      <c r="D22" s="95" t="e">
        <f>'таланты+инициативы0,28'!#REF!</f>
        <v>#REF!</v>
      </c>
      <c r="E22" s="99" t="e">
        <f>'таланты+инициативы0,28'!#REF!</f>
        <v>#REF!</v>
      </c>
    </row>
    <row r="23" spans="1:5" ht="12" hidden="1" customHeight="1" x14ac:dyDescent="0.25">
      <c r="A23" s="736"/>
      <c r="B23" s="737"/>
      <c r="C23" s="130" t="e">
        <f>'таланты+инициативы0,28'!#REF!</f>
        <v>#REF!</v>
      </c>
      <c r="D23" s="95" t="e">
        <f>'таланты+инициативы0,28'!#REF!</f>
        <v>#REF!</v>
      </c>
      <c r="E23" s="99" t="e">
        <f>'таланты+инициативы0,28'!#REF!</f>
        <v>#REF!</v>
      </c>
    </row>
    <row r="24" spans="1:5" ht="12" hidden="1" customHeight="1" x14ac:dyDescent="0.25">
      <c r="A24" s="736"/>
      <c r="B24" s="737"/>
      <c r="C24" s="130" t="e">
        <f>'таланты+инициативы0,28'!#REF!</f>
        <v>#REF!</v>
      </c>
      <c r="D24" s="95" t="e">
        <f>'таланты+инициативы0,28'!#REF!</f>
        <v>#REF!</v>
      </c>
      <c r="E24" s="99" t="e">
        <f>'таланты+инициативы0,28'!#REF!</f>
        <v>#REF!</v>
      </c>
    </row>
    <row r="25" spans="1:5" ht="12" hidden="1" customHeight="1" x14ac:dyDescent="0.25">
      <c r="A25" s="736"/>
      <c r="B25" s="737"/>
      <c r="C25" s="130" t="e">
        <f>'таланты+инициативы0,28'!#REF!</f>
        <v>#REF!</v>
      </c>
      <c r="D25" s="95" t="e">
        <f>'таланты+инициативы0,28'!#REF!</f>
        <v>#REF!</v>
      </c>
      <c r="E25" s="99" t="e">
        <f>'таланты+инициативы0,28'!#REF!</f>
        <v>#REF!</v>
      </c>
    </row>
    <row r="26" spans="1:5" ht="12" hidden="1" customHeight="1" x14ac:dyDescent="0.25">
      <c r="A26" s="736"/>
      <c r="B26" s="737"/>
      <c r="C26" s="130" t="e">
        <f>'таланты+инициативы0,28'!#REF!</f>
        <v>#REF!</v>
      </c>
      <c r="D26" s="95" t="e">
        <f>'таланты+инициативы0,28'!#REF!</f>
        <v>#REF!</v>
      </c>
      <c r="E26" s="99" t="e">
        <f>'таланты+инициативы0,28'!#REF!</f>
        <v>#REF!</v>
      </c>
    </row>
    <row r="27" spans="1:5" ht="12" hidden="1" customHeight="1" x14ac:dyDescent="0.25">
      <c r="A27" s="736"/>
      <c r="B27" s="737"/>
      <c r="C27" s="130" t="e">
        <f>'таланты+инициативы0,28'!#REF!</f>
        <v>#REF!</v>
      </c>
      <c r="D27" s="95" t="e">
        <f>'таланты+инициативы0,28'!#REF!</f>
        <v>#REF!</v>
      </c>
      <c r="E27" s="99" t="e">
        <f>'таланты+инициативы0,28'!#REF!</f>
        <v>#REF!</v>
      </c>
    </row>
    <row r="28" spans="1:5" ht="12" hidden="1" customHeight="1" x14ac:dyDescent="0.25">
      <c r="A28" s="736"/>
      <c r="B28" s="737"/>
      <c r="C28" s="130" t="e">
        <f>'таланты+инициативы0,28'!#REF!</f>
        <v>#REF!</v>
      </c>
      <c r="D28" s="95" t="e">
        <f>'таланты+инициативы0,28'!#REF!</f>
        <v>#REF!</v>
      </c>
      <c r="E28" s="99" t="e">
        <f>'таланты+инициативы0,28'!#REF!</f>
        <v>#REF!</v>
      </c>
    </row>
    <row r="29" spans="1:5" ht="12" hidden="1" customHeight="1" x14ac:dyDescent="0.25">
      <c r="A29" s="736"/>
      <c r="B29" s="737"/>
      <c r="C29" s="130" t="e">
        <f>'таланты+инициативы0,28'!#REF!</f>
        <v>#REF!</v>
      </c>
      <c r="D29" s="95" t="e">
        <f>'таланты+инициативы0,28'!#REF!</f>
        <v>#REF!</v>
      </c>
      <c r="E29" s="99" t="e">
        <f>'таланты+инициативы0,28'!#REF!</f>
        <v>#REF!</v>
      </c>
    </row>
    <row r="30" spans="1:5" ht="12" hidden="1" customHeight="1" x14ac:dyDescent="0.25">
      <c r="A30" s="736"/>
      <c r="B30" s="737"/>
      <c r="C30" s="130" t="e">
        <f>'таланты+инициативы0,28'!#REF!</f>
        <v>#REF!</v>
      </c>
      <c r="D30" s="95" t="e">
        <f>'таланты+инициативы0,28'!#REF!</f>
        <v>#REF!</v>
      </c>
      <c r="E30" s="99" t="e">
        <f>'таланты+инициативы0,28'!#REF!</f>
        <v>#REF!</v>
      </c>
    </row>
    <row r="31" spans="1:5" ht="12" hidden="1" customHeight="1" x14ac:dyDescent="0.25">
      <c r="A31" s="736"/>
      <c r="B31" s="737"/>
      <c r="C31" s="130" t="e">
        <f>'таланты+инициативы0,28'!#REF!</f>
        <v>#REF!</v>
      </c>
      <c r="D31" s="95" t="e">
        <f>'таланты+инициативы0,28'!#REF!</f>
        <v>#REF!</v>
      </c>
      <c r="E31" s="99" t="e">
        <f>'таланты+инициативы0,28'!#REF!</f>
        <v>#REF!</v>
      </c>
    </row>
    <row r="32" spans="1:5" ht="12" hidden="1" customHeight="1" x14ac:dyDescent="0.25">
      <c r="A32" s="736"/>
      <c r="B32" s="737"/>
      <c r="C32" s="130" t="e">
        <f>'таланты+инициативы0,28'!#REF!</f>
        <v>#REF!</v>
      </c>
      <c r="D32" s="95" t="e">
        <f>'таланты+инициативы0,28'!#REF!</f>
        <v>#REF!</v>
      </c>
      <c r="E32" s="99" t="e">
        <f>'таланты+инициативы0,28'!#REF!</f>
        <v>#REF!</v>
      </c>
    </row>
    <row r="33" spans="1:5" ht="12" hidden="1" customHeight="1" x14ac:dyDescent="0.25">
      <c r="A33" s="736"/>
      <c r="B33" s="737"/>
      <c r="C33" s="130" t="e">
        <f>'таланты+инициативы0,28'!#REF!</f>
        <v>#REF!</v>
      </c>
      <c r="D33" s="95" t="e">
        <f>'таланты+инициативы0,28'!#REF!</f>
        <v>#REF!</v>
      </c>
      <c r="E33" s="99" t="e">
        <f>'таланты+инициативы0,28'!#REF!</f>
        <v>#REF!</v>
      </c>
    </row>
    <row r="34" spans="1:5" ht="12" hidden="1" customHeight="1" x14ac:dyDescent="0.25">
      <c r="A34" s="736"/>
      <c r="B34" s="737"/>
      <c r="C34" s="130" t="e">
        <f>'таланты+инициативы0,28'!#REF!</f>
        <v>#REF!</v>
      </c>
      <c r="D34" s="95" t="e">
        <f>'таланты+инициативы0,28'!#REF!</f>
        <v>#REF!</v>
      </c>
      <c r="E34" s="99" t="e">
        <f>'таланты+инициативы0,28'!#REF!</f>
        <v>#REF!</v>
      </c>
    </row>
    <row r="35" spans="1:5" ht="12" hidden="1" customHeight="1" x14ac:dyDescent="0.25">
      <c r="A35" s="736"/>
      <c r="B35" s="737"/>
      <c r="C35" s="130" t="e">
        <f>'таланты+инициативы0,28'!#REF!</f>
        <v>#REF!</v>
      </c>
      <c r="D35" s="95" t="e">
        <f>'таланты+инициативы0,28'!#REF!</f>
        <v>#REF!</v>
      </c>
      <c r="E35" s="99" t="e">
        <f>'таланты+инициативы0,28'!#REF!</f>
        <v>#REF!</v>
      </c>
    </row>
    <row r="36" spans="1:5" ht="12" hidden="1" customHeight="1" x14ac:dyDescent="0.25">
      <c r="A36" s="736"/>
      <c r="B36" s="737"/>
      <c r="C36" s="130" t="e">
        <f>'таланты+инициативы0,28'!#REF!</f>
        <v>#REF!</v>
      </c>
      <c r="D36" s="95" t="e">
        <f>'таланты+инициативы0,28'!#REF!</f>
        <v>#REF!</v>
      </c>
      <c r="E36" s="99" t="e">
        <f>'таланты+инициативы0,28'!#REF!</f>
        <v>#REF!</v>
      </c>
    </row>
    <row r="37" spans="1:5" ht="12" hidden="1" customHeight="1" x14ac:dyDescent="0.25">
      <c r="A37" s="736"/>
      <c r="B37" s="737"/>
      <c r="C37" s="130" t="e">
        <f>'таланты+инициативы0,28'!#REF!</f>
        <v>#REF!</v>
      </c>
      <c r="D37" s="95" t="e">
        <f>'таланты+инициативы0,28'!#REF!</f>
        <v>#REF!</v>
      </c>
      <c r="E37" s="99" t="e">
        <f>'таланты+инициативы0,28'!#REF!</f>
        <v>#REF!</v>
      </c>
    </row>
    <row r="38" spans="1:5" ht="12" hidden="1" customHeight="1" x14ac:dyDescent="0.25">
      <c r="A38" s="736"/>
      <c r="B38" s="737"/>
      <c r="C38" s="130" t="e">
        <f>'таланты+инициативы0,28'!#REF!</f>
        <v>#REF!</v>
      </c>
      <c r="D38" s="95" t="e">
        <f>'таланты+инициативы0,28'!#REF!</f>
        <v>#REF!</v>
      </c>
      <c r="E38" s="99" t="e">
        <f>'таланты+инициативы0,28'!#REF!</f>
        <v>#REF!</v>
      </c>
    </row>
    <row r="39" spans="1:5" ht="12" hidden="1" customHeight="1" x14ac:dyDescent="0.25">
      <c r="A39" s="736"/>
      <c r="B39" s="737"/>
      <c r="C39" s="130" t="e">
        <f>'таланты+инициативы0,28'!#REF!</f>
        <v>#REF!</v>
      </c>
      <c r="D39" s="95" t="e">
        <f>'таланты+инициативы0,28'!#REF!</f>
        <v>#REF!</v>
      </c>
      <c r="E39" s="99" t="e">
        <f>'таланты+инициативы0,28'!#REF!</f>
        <v>#REF!</v>
      </c>
    </row>
    <row r="40" spans="1:5" ht="12" hidden="1" customHeight="1" x14ac:dyDescent="0.25">
      <c r="A40" s="736"/>
      <c r="B40" s="737"/>
      <c r="C40" s="130" t="e">
        <f>'таланты+инициативы0,28'!#REF!</f>
        <v>#REF!</v>
      </c>
      <c r="D40" s="95" t="e">
        <f>'таланты+инициативы0,28'!#REF!</f>
        <v>#REF!</v>
      </c>
      <c r="E40" s="99" t="e">
        <f>'таланты+инициативы0,28'!#REF!</f>
        <v>#REF!</v>
      </c>
    </row>
    <row r="41" spans="1:5" ht="12" hidden="1" customHeight="1" x14ac:dyDescent="0.25">
      <c r="A41" s="736"/>
      <c r="B41" s="737"/>
      <c r="C41" s="130" t="e">
        <f>'таланты+инициативы0,28'!#REF!</f>
        <v>#REF!</v>
      </c>
      <c r="D41" s="95" t="e">
        <f>'таланты+инициативы0,28'!#REF!</f>
        <v>#REF!</v>
      </c>
      <c r="E41" s="99" t="e">
        <f>'таланты+инициативы0,28'!#REF!</f>
        <v>#REF!</v>
      </c>
    </row>
    <row r="42" spans="1:5" ht="12" hidden="1" customHeight="1" x14ac:dyDescent="0.25">
      <c r="A42" s="736"/>
      <c r="B42" s="737"/>
      <c r="C42" s="130" t="e">
        <f>'таланты+инициативы0,28'!#REF!</f>
        <v>#REF!</v>
      </c>
      <c r="D42" s="95" t="e">
        <f>'таланты+инициативы0,28'!#REF!</f>
        <v>#REF!</v>
      </c>
      <c r="E42" s="99" t="e">
        <f>'таланты+инициативы0,28'!#REF!</f>
        <v>#REF!</v>
      </c>
    </row>
    <row r="43" spans="1:5" ht="12" hidden="1" customHeight="1" x14ac:dyDescent="0.25">
      <c r="A43" s="736"/>
      <c r="B43" s="737"/>
      <c r="C43" s="130" t="e">
        <f>'таланты+инициативы0,28'!#REF!</f>
        <v>#REF!</v>
      </c>
      <c r="D43" s="95" t="e">
        <f>'таланты+инициативы0,28'!#REF!</f>
        <v>#REF!</v>
      </c>
      <c r="E43" s="99" t="e">
        <f>'таланты+инициативы0,28'!#REF!</f>
        <v>#REF!</v>
      </c>
    </row>
    <row r="44" spans="1:5" ht="12" hidden="1" customHeight="1" x14ac:dyDescent="0.25">
      <c r="A44" s="736"/>
      <c r="B44" s="737"/>
      <c r="C44" s="130" t="e">
        <f>'таланты+инициативы0,28'!#REF!</f>
        <v>#REF!</v>
      </c>
      <c r="D44" s="95" t="e">
        <f>'таланты+инициативы0,28'!#REF!</f>
        <v>#REF!</v>
      </c>
      <c r="E44" s="99" t="e">
        <f>'таланты+инициативы0,28'!#REF!</f>
        <v>#REF!</v>
      </c>
    </row>
    <row r="45" spans="1:5" ht="12" hidden="1" customHeight="1" x14ac:dyDescent="0.25">
      <c r="A45" s="736"/>
      <c r="B45" s="737"/>
      <c r="C45" s="130" t="e">
        <f>'таланты+инициативы0,28'!#REF!</f>
        <v>#REF!</v>
      </c>
      <c r="D45" s="95" t="e">
        <f>'таланты+инициативы0,28'!#REF!</f>
        <v>#REF!</v>
      </c>
      <c r="E45" s="99" t="e">
        <f>'таланты+инициативы0,28'!#REF!</f>
        <v>#REF!</v>
      </c>
    </row>
    <row r="46" spans="1:5" ht="12" hidden="1" customHeight="1" x14ac:dyDescent="0.25">
      <c r="A46" s="736"/>
      <c r="B46" s="737"/>
      <c r="C46" s="130" t="e">
        <f>'таланты+инициативы0,28'!#REF!</f>
        <v>#REF!</v>
      </c>
      <c r="D46" s="95" t="e">
        <f>'таланты+инициативы0,28'!#REF!</f>
        <v>#REF!</v>
      </c>
      <c r="E46" s="99" t="e">
        <f>'таланты+инициативы0,28'!#REF!</f>
        <v>#REF!</v>
      </c>
    </row>
    <row r="47" spans="1:5" ht="12" hidden="1" customHeight="1" x14ac:dyDescent="0.25">
      <c r="A47" s="736"/>
      <c r="B47" s="737"/>
      <c r="C47" s="130" t="e">
        <f>'таланты+инициативы0,28'!#REF!</f>
        <v>#REF!</v>
      </c>
      <c r="D47" s="95" t="e">
        <f>'таланты+инициативы0,28'!#REF!</f>
        <v>#REF!</v>
      </c>
      <c r="E47" s="99" t="e">
        <f>'таланты+инициативы0,28'!#REF!</f>
        <v>#REF!</v>
      </c>
    </row>
    <row r="48" spans="1:5" ht="12" hidden="1" customHeight="1" x14ac:dyDescent="0.25">
      <c r="A48" s="736"/>
      <c r="B48" s="737"/>
      <c r="C48" s="130" t="e">
        <f>'таланты+инициативы0,28'!#REF!</f>
        <v>#REF!</v>
      </c>
      <c r="D48" s="95" t="e">
        <f>'таланты+инициативы0,28'!#REF!</f>
        <v>#REF!</v>
      </c>
      <c r="E48" s="99" t="e">
        <f>'таланты+инициативы0,28'!#REF!</f>
        <v>#REF!</v>
      </c>
    </row>
    <row r="49" spans="1:5" ht="12" hidden="1" customHeight="1" x14ac:dyDescent="0.25">
      <c r="A49" s="736"/>
      <c r="B49" s="737"/>
      <c r="C49" s="130" t="e">
        <f>'таланты+инициативы0,28'!#REF!</f>
        <v>#REF!</v>
      </c>
      <c r="D49" s="95" t="e">
        <f>'таланты+инициативы0,28'!#REF!</f>
        <v>#REF!</v>
      </c>
      <c r="E49" s="99" t="e">
        <f>'таланты+инициативы0,28'!#REF!</f>
        <v>#REF!</v>
      </c>
    </row>
    <row r="50" spans="1:5" ht="12" hidden="1" customHeight="1" x14ac:dyDescent="0.25">
      <c r="A50" s="736"/>
      <c r="B50" s="737"/>
      <c r="C50" s="130" t="e">
        <f>'таланты+инициативы0,28'!#REF!</f>
        <v>#REF!</v>
      </c>
      <c r="D50" s="95" t="e">
        <f>'таланты+инициативы0,28'!#REF!</f>
        <v>#REF!</v>
      </c>
      <c r="E50" s="99" t="e">
        <f>'таланты+инициативы0,28'!#REF!</f>
        <v>#REF!</v>
      </c>
    </row>
    <row r="51" spans="1:5" ht="12" hidden="1" customHeight="1" x14ac:dyDescent="0.25">
      <c r="A51" s="736"/>
      <c r="B51" s="737"/>
      <c r="C51" s="130" t="e">
        <f>'таланты+инициативы0,28'!#REF!</f>
        <v>#REF!</v>
      </c>
      <c r="D51" s="95" t="e">
        <f>'таланты+инициативы0,28'!#REF!</f>
        <v>#REF!</v>
      </c>
      <c r="E51" s="99" t="e">
        <f>'таланты+инициативы0,28'!#REF!</f>
        <v>#REF!</v>
      </c>
    </row>
    <row r="52" spans="1:5" ht="12" hidden="1" customHeight="1" x14ac:dyDescent="0.25">
      <c r="A52" s="736"/>
      <c r="B52" s="737"/>
      <c r="C52" s="130" t="e">
        <f>'таланты+инициативы0,28'!#REF!</f>
        <v>#REF!</v>
      </c>
      <c r="D52" s="95" t="e">
        <f>'таланты+инициативы0,28'!#REF!</f>
        <v>#REF!</v>
      </c>
      <c r="E52" s="99" t="e">
        <f>'таланты+инициативы0,28'!#REF!</f>
        <v>#REF!</v>
      </c>
    </row>
    <row r="53" spans="1:5" ht="12" hidden="1" customHeight="1" x14ac:dyDescent="0.25">
      <c r="A53" s="736"/>
      <c r="B53" s="737"/>
      <c r="C53" s="130" t="e">
        <f>'таланты+инициативы0,28'!#REF!</f>
        <v>#REF!</v>
      </c>
      <c r="D53" s="95" t="e">
        <f>'таланты+инициативы0,28'!#REF!</f>
        <v>#REF!</v>
      </c>
      <c r="E53" s="99" t="e">
        <f>'таланты+инициативы0,28'!#REF!</f>
        <v>#REF!</v>
      </c>
    </row>
    <row r="54" spans="1:5" ht="12" hidden="1" customHeight="1" x14ac:dyDescent="0.25">
      <c r="A54" s="736"/>
      <c r="B54" s="737"/>
      <c r="C54" s="130" t="e">
        <f>'таланты+инициативы0,28'!#REF!</f>
        <v>#REF!</v>
      </c>
      <c r="D54" s="95" t="e">
        <f>'таланты+инициативы0,28'!#REF!</f>
        <v>#REF!</v>
      </c>
      <c r="E54" s="99" t="e">
        <f>'таланты+инициативы0,28'!#REF!</f>
        <v>#REF!</v>
      </c>
    </row>
    <row r="55" spans="1:5" ht="12" hidden="1" customHeight="1" x14ac:dyDescent="0.25">
      <c r="A55" s="736"/>
      <c r="B55" s="737"/>
      <c r="C55" s="130" t="e">
        <f>'таланты+инициативы0,28'!#REF!</f>
        <v>#REF!</v>
      </c>
      <c r="D55" s="95" t="e">
        <f>'таланты+инициативы0,28'!#REF!</f>
        <v>#REF!</v>
      </c>
      <c r="E55" s="99" t="e">
        <f>'таланты+инициативы0,28'!#REF!</f>
        <v>#REF!</v>
      </c>
    </row>
    <row r="56" spans="1:5" ht="12" hidden="1" customHeight="1" x14ac:dyDescent="0.25">
      <c r="A56" s="736"/>
      <c r="B56" s="737"/>
      <c r="C56" s="130" t="e">
        <f>'таланты+инициативы0,28'!#REF!</f>
        <v>#REF!</v>
      </c>
      <c r="D56" s="95" t="e">
        <f>'таланты+инициативы0,28'!#REF!</f>
        <v>#REF!</v>
      </c>
      <c r="E56" s="99" t="e">
        <f>'таланты+инициативы0,28'!#REF!</f>
        <v>#REF!</v>
      </c>
    </row>
    <row r="57" spans="1:5" ht="12" hidden="1" customHeight="1" x14ac:dyDescent="0.25">
      <c r="A57" s="736"/>
      <c r="B57" s="737"/>
      <c r="C57" s="130" t="e">
        <f>'таланты+инициативы0,28'!#REF!</f>
        <v>#REF!</v>
      </c>
      <c r="D57" s="95" t="e">
        <f>'таланты+инициативы0,28'!#REF!</f>
        <v>#REF!</v>
      </c>
      <c r="E57" s="99" t="e">
        <f>'таланты+инициативы0,28'!#REF!</f>
        <v>#REF!</v>
      </c>
    </row>
    <row r="58" spans="1:5" ht="12" hidden="1" customHeight="1" x14ac:dyDescent="0.25">
      <c r="A58" s="736"/>
      <c r="B58" s="737"/>
      <c r="C58" s="130" t="e">
        <f>'таланты+инициативы0,28'!#REF!</f>
        <v>#REF!</v>
      </c>
      <c r="D58" s="95" t="e">
        <f>'таланты+инициативы0,28'!#REF!</f>
        <v>#REF!</v>
      </c>
      <c r="E58" s="99" t="e">
        <f>'таланты+инициативы0,28'!#REF!</f>
        <v>#REF!</v>
      </c>
    </row>
    <row r="59" spans="1:5" ht="12" hidden="1" customHeight="1" x14ac:dyDescent="0.25">
      <c r="A59" s="736"/>
      <c r="B59" s="737"/>
      <c r="C59" s="130" t="e">
        <f>'таланты+инициативы0,28'!#REF!</f>
        <v>#REF!</v>
      </c>
      <c r="D59" s="95" t="e">
        <f>'таланты+инициативы0,28'!#REF!</f>
        <v>#REF!</v>
      </c>
      <c r="E59" s="99" t="e">
        <f>'таланты+инициативы0,28'!#REF!</f>
        <v>#REF!</v>
      </c>
    </row>
    <row r="60" spans="1:5" ht="12" hidden="1" customHeight="1" x14ac:dyDescent="0.25">
      <c r="A60" s="736"/>
      <c r="B60" s="737"/>
      <c r="C60" s="130" t="e">
        <f>'таланты+инициативы0,28'!#REF!</f>
        <v>#REF!</v>
      </c>
      <c r="D60" s="95" t="e">
        <f>'таланты+инициативы0,28'!#REF!</f>
        <v>#REF!</v>
      </c>
      <c r="E60" s="99" t="e">
        <f>'таланты+инициативы0,28'!#REF!</f>
        <v>#REF!</v>
      </c>
    </row>
    <row r="61" spans="1:5" ht="12" hidden="1" customHeight="1" x14ac:dyDescent="0.25">
      <c r="A61" s="736"/>
      <c r="B61" s="737"/>
      <c r="C61" s="130" t="e">
        <f>'таланты+инициативы0,28'!#REF!</f>
        <v>#REF!</v>
      </c>
      <c r="D61" s="95" t="e">
        <f>'таланты+инициативы0,28'!#REF!</f>
        <v>#REF!</v>
      </c>
      <c r="E61" s="99" t="e">
        <f>'таланты+инициативы0,28'!#REF!</f>
        <v>#REF!</v>
      </c>
    </row>
    <row r="62" spans="1:5" ht="12" hidden="1" customHeight="1" x14ac:dyDescent="0.25">
      <c r="A62" s="736"/>
      <c r="B62" s="737"/>
      <c r="C62" s="130" t="e">
        <f>'таланты+инициативы0,28'!#REF!</f>
        <v>#REF!</v>
      </c>
      <c r="D62" s="95" t="e">
        <f>'таланты+инициативы0,28'!#REF!</f>
        <v>#REF!</v>
      </c>
      <c r="E62" s="99" t="e">
        <f>'таланты+инициативы0,28'!#REF!</f>
        <v>#REF!</v>
      </c>
    </row>
    <row r="63" spans="1:5" ht="12" hidden="1" customHeight="1" x14ac:dyDescent="0.25">
      <c r="A63" s="736"/>
      <c r="B63" s="737"/>
      <c r="C63" s="130" t="e">
        <f>'таланты+инициативы0,28'!#REF!</f>
        <v>#REF!</v>
      </c>
      <c r="D63" s="95" t="e">
        <f>'таланты+инициативы0,28'!#REF!</f>
        <v>#REF!</v>
      </c>
      <c r="E63" s="99" t="e">
        <f>'таланты+инициативы0,28'!#REF!</f>
        <v>#REF!</v>
      </c>
    </row>
    <row r="64" spans="1:5" ht="12" hidden="1" customHeight="1" x14ac:dyDescent="0.25">
      <c r="A64" s="736"/>
      <c r="B64" s="737"/>
      <c r="C64" s="130" t="e">
        <f>'таланты+инициативы0,28'!#REF!</f>
        <v>#REF!</v>
      </c>
      <c r="D64" s="95" t="e">
        <f>'таланты+инициативы0,28'!#REF!</f>
        <v>#REF!</v>
      </c>
      <c r="E64" s="99" t="e">
        <f>'таланты+инициативы0,28'!#REF!</f>
        <v>#REF!</v>
      </c>
    </row>
    <row r="65" spans="1:5" ht="12" hidden="1" customHeight="1" x14ac:dyDescent="0.25">
      <c r="A65" s="736"/>
      <c r="B65" s="737"/>
      <c r="C65" s="130" t="e">
        <f>'таланты+инициативы0,28'!#REF!</f>
        <v>#REF!</v>
      </c>
      <c r="D65" s="95" t="e">
        <f>'таланты+инициативы0,28'!#REF!</f>
        <v>#REF!</v>
      </c>
      <c r="E65" s="99" t="e">
        <f>'таланты+инициативы0,28'!#REF!</f>
        <v>#REF!</v>
      </c>
    </row>
    <row r="66" spans="1:5" ht="12" hidden="1" customHeight="1" x14ac:dyDescent="0.25">
      <c r="A66" s="736"/>
      <c r="B66" s="737"/>
      <c r="C66" s="130" t="e">
        <f>'таланты+инициативы0,28'!#REF!</f>
        <v>#REF!</v>
      </c>
      <c r="D66" s="95" t="e">
        <f>'таланты+инициативы0,28'!#REF!</f>
        <v>#REF!</v>
      </c>
      <c r="E66" s="99" t="e">
        <f>'таланты+инициативы0,28'!#REF!</f>
        <v>#REF!</v>
      </c>
    </row>
    <row r="67" spans="1:5" ht="12" hidden="1" customHeight="1" x14ac:dyDescent="0.25">
      <c r="A67" s="736"/>
      <c r="B67" s="737"/>
      <c r="C67" s="130" t="e">
        <f>'таланты+инициативы0,28'!#REF!</f>
        <v>#REF!</v>
      </c>
      <c r="D67" s="95" t="e">
        <f>'таланты+инициативы0,28'!#REF!</f>
        <v>#REF!</v>
      </c>
      <c r="E67" s="99" t="e">
        <f>'таланты+инициативы0,28'!#REF!</f>
        <v>#REF!</v>
      </c>
    </row>
    <row r="68" spans="1:5" ht="12" hidden="1" customHeight="1" x14ac:dyDescent="0.25">
      <c r="A68" s="736"/>
      <c r="B68" s="737"/>
      <c r="C68" s="130" t="e">
        <f>'таланты+инициативы0,28'!#REF!</f>
        <v>#REF!</v>
      </c>
      <c r="D68" s="95" t="e">
        <f>'таланты+инициативы0,28'!#REF!</f>
        <v>#REF!</v>
      </c>
      <c r="E68" s="99" t="e">
        <f>'таланты+инициативы0,28'!#REF!</f>
        <v>#REF!</v>
      </c>
    </row>
    <row r="69" spans="1:5" ht="12" hidden="1" customHeight="1" x14ac:dyDescent="0.25">
      <c r="A69" s="736"/>
      <c r="B69" s="737"/>
      <c r="C69" s="130" t="e">
        <f>'таланты+инициативы0,28'!#REF!</f>
        <v>#REF!</v>
      </c>
      <c r="D69" s="95" t="e">
        <f>'таланты+инициативы0,28'!#REF!</f>
        <v>#REF!</v>
      </c>
      <c r="E69" s="99" t="e">
        <f>'таланты+инициативы0,28'!#REF!</f>
        <v>#REF!</v>
      </c>
    </row>
    <row r="70" spans="1:5" ht="12" hidden="1" customHeight="1" x14ac:dyDescent="0.25">
      <c r="A70" s="736"/>
      <c r="B70" s="737"/>
      <c r="C70" s="130" t="e">
        <f>'таланты+инициативы0,28'!#REF!</f>
        <v>#REF!</v>
      </c>
      <c r="D70" s="95" t="e">
        <f>'таланты+инициативы0,28'!#REF!</f>
        <v>#REF!</v>
      </c>
      <c r="E70" s="99" t="e">
        <f>'таланты+инициативы0,28'!#REF!</f>
        <v>#REF!</v>
      </c>
    </row>
    <row r="71" spans="1:5" ht="12" hidden="1" customHeight="1" x14ac:dyDescent="0.25">
      <c r="A71" s="736"/>
      <c r="B71" s="737"/>
      <c r="C71" s="130" t="e">
        <f>'таланты+инициативы0,28'!#REF!</f>
        <v>#REF!</v>
      </c>
      <c r="D71" s="95" t="e">
        <f>'таланты+инициативы0,28'!#REF!</f>
        <v>#REF!</v>
      </c>
      <c r="E71" s="99" t="e">
        <f>'таланты+инициативы0,28'!#REF!</f>
        <v>#REF!</v>
      </c>
    </row>
    <row r="72" spans="1:5" ht="12" hidden="1" customHeight="1" x14ac:dyDescent="0.25">
      <c r="A72" s="736"/>
      <c r="B72" s="737"/>
      <c r="C72" s="130" t="e">
        <f>'таланты+инициативы0,28'!#REF!</f>
        <v>#REF!</v>
      </c>
      <c r="D72" s="95" t="e">
        <f>'таланты+инициативы0,28'!#REF!</f>
        <v>#REF!</v>
      </c>
      <c r="E72" s="99" t="e">
        <f>'таланты+инициативы0,28'!#REF!</f>
        <v>#REF!</v>
      </c>
    </row>
    <row r="73" spans="1:5" ht="12" hidden="1" customHeight="1" x14ac:dyDescent="0.25">
      <c r="A73" s="736"/>
      <c r="B73" s="737"/>
      <c r="C73" s="130" t="e">
        <f>'таланты+инициативы0,28'!#REF!</f>
        <v>#REF!</v>
      </c>
      <c r="D73" s="95" t="e">
        <f>'таланты+инициативы0,28'!#REF!</f>
        <v>#REF!</v>
      </c>
      <c r="E73" s="99" t="e">
        <f>'таланты+инициативы0,28'!#REF!</f>
        <v>#REF!</v>
      </c>
    </row>
    <row r="74" spans="1:5" ht="12" hidden="1" customHeight="1" x14ac:dyDescent="0.25">
      <c r="A74" s="736"/>
      <c r="B74" s="737"/>
      <c r="C74" s="130" t="e">
        <f>'таланты+инициативы0,28'!#REF!</f>
        <v>#REF!</v>
      </c>
      <c r="D74" s="95" t="e">
        <f>'таланты+инициативы0,28'!#REF!</f>
        <v>#REF!</v>
      </c>
      <c r="E74" s="99" t="e">
        <f>'таланты+инициативы0,28'!#REF!</f>
        <v>#REF!</v>
      </c>
    </row>
    <row r="75" spans="1:5" ht="12" hidden="1" customHeight="1" x14ac:dyDescent="0.25">
      <c r="A75" s="736"/>
      <c r="B75" s="737"/>
      <c r="C75" s="130" t="e">
        <f>'таланты+инициативы0,28'!#REF!</f>
        <v>#REF!</v>
      </c>
      <c r="D75" s="95" t="e">
        <f>'таланты+инициативы0,28'!#REF!</f>
        <v>#REF!</v>
      </c>
      <c r="E75" s="99" t="e">
        <f>'таланты+инициативы0,28'!#REF!</f>
        <v>#REF!</v>
      </c>
    </row>
    <row r="76" spans="1:5" ht="12" customHeight="1" x14ac:dyDescent="0.25">
      <c r="A76" s="736"/>
      <c r="B76" s="737"/>
      <c r="C76" s="676" t="s">
        <v>139</v>
      </c>
      <c r="D76" s="677"/>
      <c r="E76" s="678"/>
    </row>
    <row r="77" spans="1:5" ht="12" customHeight="1" x14ac:dyDescent="0.25">
      <c r="A77" s="736"/>
      <c r="B77" s="737"/>
      <c r="C77" s="676" t="s">
        <v>140</v>
      </c>
      <c r="D77" s="677"/>
      <c r="E77" s="678"/>
    </row>
    <row r="78" spans="1:5" ht="12" customHeight="1" x14ac:dyDescent="0.25">
      <c r="A78" s="736"/>
      <c r="B78" s="737"/>
      <c r="C78" s="136" t="str">
        <f>'натур показатели патриотика'!C52</f>
        <v>Теплоэнергия</v>
      </c>
      <c r="D78" s="137" t="str">
        <f>'натур показатели патриотика'!D52</f>
        <v>Гкал</v>
      </c>
      <c r="E78" s="138">
        <f>'таланты+инициативы0,28'!D144</f>
        <v>15.400000000000002</v>
      </c>
    </row>
    <row r="79" spans="1:5" ht="12" customHeight="1" x14ac:dyDescent="0.25">
      <c r="A79" s="736"/>
      <c r="B79" s="737"/>
      <c r="C79" s="136" t="str">
        <f>'натур показатели патриотика'!C53</f>
        <v xml:space="preserve">Водоснабжение </v>
      </c>
      <c r="D79" s="137" t="str">
        <f>'натур показатели патриотика'!D53</f>
        <v>м2</v>
      </c>
      <c r="E79" s="138">
        <f>'таланты+инициативы0,28'!D145</f>
        <v>29.764000000000003</v>
      </c>
    </row>
    <row r="80" spans="1:5" ht="12" customHeight="1" x14ac:dyDescent="0.25">
      <c r="A80" s="736"/>
      <c r="B80" s="737"/>
      <c r="C80" s="136" t="str">
        <f>'натур показатели патриотика'!C54</f>
        <v>Водоотведение (септик)</v>
      </c>
      <c r="D80" s="137" t="str">
        <f>'натур показатели патриотика'!D54</f>
        <v>м3</v>
      </c>
      <c r="E80" s="138">
        <f>'таланты+инициативы0,28'!D146</f>
        <v>1.6800000000000002</v>
      </c>
    </row>
    <row r="81" spans="1:5" ht="12" customHeight="1" x14ac:dyDescent="0.25">
      <c r="A81" s="736"/>
      <c r="B81" s="737"/>
      <c r="C81" s="136" t="str">
        <f>'натур показатели патриотика'!C55</f>
        <v>Электроэнергия</v>
      </c>
      <c r="D81" s="137" t="str">
        <f>'натур показатели патриотика'!D55</f>
        <v>МВт час.</v>
      </c>
      <c r="E81" s="138">
        <f>'таланты+инициативы0,28'!D147</f>
        <v>1.6800000000000002</v>
      </c>
    </row>
    <row r="82" spans="1:5" ht="12" customHeight="1" x14ac:dyDescent="0.25">
      <c r="A82" s="736"/>
      <c r="B82" s="737"/>
      <c r="C82" s="136" t="str">
        <f>'натур показатели патриотика'!C56</f>
        <v>ТКО</v>
      </c>
      <c r="D82" s="137" t="str">
        <f>'натур показатели патриотика'!D56</f>
        <v>договор</v>
      </c>
      <c r="E82" s="138">
        <f>'таланты+инициативы0,28'!D148</f>
        <v>1.0180800000000001</v>
      </c>
    </row>
    <row r="83" spans="1:5" ht="12" customHeight="1" x14ac:dyDescent="0.25">
      <c r="A83" s="736"/>
      <c r="B83" s="737"/>
      <c r="C83" s="136" t="str">
        <f>'натур показатели патриотика'!C57</f>
        <v>Электроэнергия (резерв)</v>
      </c>
      <c r="D83" s="137" t="str">
        <f>'натур показатели патриотика'!D57</f>
        <v>МВт час.</v>
      </c>
      <c r="E83" s="138">
        <f>'таланты+инициативы0,28'!D149</f>
        <v>0.93744000000000005</v>
      </c>
    </row>
    <row r="84" spans="1:5" ht="12" customHeight="1" x14ac:dyDescent="0.25">
      <c r="A84" s="736"/>
      <c r="B84" s="737"/>
      <c r="C84" s="682" t="s">
        <v>141</v>
      </c>
      <c r="D84" s="683"/>
      <c r="E84" s="684"/>
    </row>
    <row r="85" spans="1:5" ht="12" customHeight="1" x14ac:dyDescent="0.25">
      <c r="A85" s="736"/>
      <c r="B85" s="737"/>
      <c r="C85" s="252" t="str">
        <f>'таланты+инициативы0,28'!A190</f>
        <v xml:space="preserve">Мониторинг систем пожарной сигнализации  </v>
      </c>
      <c r="D85" s="137" t="s">
        <v>22</v>
      </c>
      <c r="E85" s="253">
        <f>'таланты+инициативы0,28'!D190</f>
        <v>3.3600000000000003</v>
      </c>
    </row>
    <row r="86" spans="1:5" ht="12" customHeight="1" x14ac:dyDescent="0.25">
      <c r="A86" s="736"/>
      <c r="B86" s="737"/>
      <c r="C86" s="252" t="str">
        <f>'таланты+инициативы0,28'!A191</f>
        <v xml:space="preserve">Уборка территории от снега </v>
      </c>
      <c r="D86" s="137" t="s">
        <v>22</v>
      </c>
      <c r="E86" s="253">
        <f>'таланты+инициативы0,28'!D191</f>
        <v>0.56000000000000005</v>
      </c>
    </row>
    <row r="87" spans="1:5" ht="12" customHeight="1" x14ac:dyDescent="0.25">
      <c r="A87" s="736"/>
      <c r="B87" s="737"/>
      <c r="C87" s="252" t="str">
        <f>'таланты+инициативы0,28'!A192</f>
        <v>Профилактическая дезинфекция</v>
      </c>
      <c r="D87" s="137" t="s">
        <v>22</v>
      </c>
      <c r="E87" s="253">
        <f>'таланты+инициативы0,28'!D192</f>
        <v>0.28000000000000003</v>
      </c>
    </row>
    <row r="88" spans="1:5" ht="12" customHeight="1" x14ac:dyDescent="0.25">
      <c r="A88" s="736"/>
      <c r="B88" s="737"/>
      <c r="C88" s="252" t="str">
        <f>'таланты+инициативы0,28'!A193</f>
        <v>Изготовление окна регистрации</v>
      </c>
      <c r="D88" s="137" t="s">
        <v>22</v>
      </c>
      <c r="E88" s="253">
        <f>'таланты+инициативы0,28'!D193</f>
        <v>0.28000000000000003</v>
      </c>
    </row>
    <row r="89" spans="1:5" ht="12" customHeight="1" x14ac:dyDescent="0.25">
      <c r="A89" s="736"/>
      <c r="B89" s="737"/>
      <c r="C89" s="252" t="str">
        <f>'таланты+инициативы0,28'!A194</f>
        <v>Комплексное обслуживание системы тепловодоснабжения и конструктивных элементов здания</v>
      </c>
      <c r="D89" s="137" t="s">
        <v>22</v>
      </c>
      <c r="E89" s="253">
        <f>'таланты+инициативы0,28'!D194</f>
        <v>0.28000000000000003</v>
      </c>
    </row>
    <row r="90" spans="1:5" ht="12" customHeight="1" x14ac:dyDescent="0.25">
      <c r="A90" s="736"/>
      <c r="B90" s="737"/>
      <c r="C90" s="252" t="str">
        <f>'таланты+инициативы0,28'!A195</f>
        <v>Договор осмотр технического состояния автомобиля</v>
      </c>
      <c r="D90" s="137" t="s">
        <v>22</v>
      </c>
      <c r="E90" s="253">
        <f>'таланты+инициативы0,28'!D195</f>
        <v>23.8</v>
      </c>
    </row>
    <row r="91" spans="1:5" ht="14.45" customHeight="1" x14ac:dyDescent="0.25">
      <c r="A91" s="736"/>
      <c r="B91" s="737"/>
      <c r="C91" s="252" t="str">
        <f>'таланты+инициативы0,28'!A196</f>
        <v>Техническое обслуживание систем пожарной сигнализации</v>
      </c>
      <c r="D91" s="137" t="s">
        <v>22</v>
      </c>
      <c r="E91" s="253">
        <f>'таланты+инициативы0,28'!D196</f>
        <v>3.3600000000000003</v>
      </c>
    </row>
    <row r="92" spans="1:5" ht="14.45" customHeight="1" x14ac:dyDescent="0.25">
      <c r="A92" s="736"/>
      <c r="B92" s="737"/>
      <c r="C92" s="252" t="str">
        <f>'таланты+инициативы0,28'!A197</f>
        <v>Заправка катриджей</v>
      </c>
      <c r="D92" s="137" t="s">
        <v>22</v>
      </c>
      <c r="E92" s="253">
        <f>'таланты+инициативы0,28'!D197</f>
        <v>2.8000000000000003</v>
      </c>
    </row>
    <row r="93" spans="1:5" ht="14.45" customHeight="1" x14ac:dyDescent="0.25">
      <c r="A93" s="736"/>
      <c r="B93" s="737"/>
      <c r="C93" s="252" t="str">
        <f>'таланты+инициативы0,28'!A198</f>
        <v xml:space="preserve">ремонта отмостки и крылец здания МБУ «МЦ АУРУМ». </v>
      </c>
      <c r="D93" s="137" t="s">
        <v>22</v>
      </c>
      <c r="E93" s="253">
        <f>'таланты+инициативы0,28'!D198</f>
        <v>0.28000000000000003</v>
      </c>
    </row>
    <row r="94" spans="1:5" ht="14.45" customHeight="1" x14ac:dyDescent="0.25">
      <c r="A94" s="736"/>
      <c r="B94" s="737"/>
      <c r="C94" s="252" t="str">
        <f>'таланты+инициативы0,28'!A199</f>
        <v>ремонт музыкального оборудования</v>
      </c>
      <c r="D94" s="137" t="s">
        <v>22</v>
      </c>
      <c r="E94" s="253">
        <f>'таланты+инициативы0,28'!D199</f>
        <v>0.28000000000000003</v>
      </c>
    </row>
    <row r="95" spans="1:5" ht="14.45" customHeight="1" x14ac:dyDescent="0.25">
      <c r="A95" s="736"/>
      <c r="B95" s="737"/>
      <c r="C95" s="252" t="str">
        <f>'таланты+инициативы0,28'!A200</f>
        <v>Обучение электроустановки</v>
      </c>
      <c r="D95" s="137" t="s">
        <v>22</v>
      </c>
      <c r="E95" s="253">
        <f>'таланты+инициативы0,28'!D200</f>
        <v>0.28000000000000003</v>
      </c>
    </row>
    <row r="96" spans="1:5" ht="14.45" customHeight="1" x14ac:dyDescent="0.25">
      <c r="A96" s="736"/>
      <c r="B96" s="737"/>
      <c r="C96" s="252" t="str">
        <f>'таланты+инициативы0,28'!A201</f>
        <v>обучение персонала</v>
      </c>
      <c r="D96" s="137" t="s">
        <v>22</v>
      </c>
      <c r="E96" s="253">
        <f>'таланты+инициативы0,28'!D201</f>
        <v>0.28000000000000003</v>
      </c>
    </row>
    <row r="97" spans="1:5" ht="14.45" customHeight="1" x14ac:dyDescent="0.25">
      <c r="A97" s="736"/>
      <c r="B97" s="737"/>
      <c r="C97" s="252" t="str">
        <f>'таланты+инициативы0,28'!A202</f>
        <v>Возмещение мед осмотра (112/212)</v>
      </c>
      <c r="D97" s="137" t="s">
        <v>22</v>
      </c>
      <c r="E97" s="253">
        <f>'таланты+инициативы0,28'!D202</f>
        <v>0.28000000000000003</v>
      </c>
    </row>
    <row r="98" spans="1:5" ht="21" customHeight="1" x14ac:dyDescent="0.25">
      <c r="A98" s="736"/>
      <c r="B98" s="737"/>
      <c r="C98" s="252" t="str">
        <f>'таланты+инициативы0,28'!A203</f>
        <v>Услуги СЕМИС подписка</v>
      </c>
      <c r="D98" s="137" t="s">
        <v>22</v>
      </c>
      <c r="E98" s="253">
        <f>'таланты+инициативы0,28'!D203</f>
        <v>0.28000000000000003</v>
      </c>
    </row>
    <row r="99" spans="1:5" ht="23.25" customHeight="1" x14ac:dyDescent="0.25">
      <c r="A99" s="736"/>
      <c r="B99" s="737"/>
      <c r="C99" s="252" t="str">
        <f>'таланты+инициативы0,28'!A204</f>
        <v>Изготовление полка двухуровневого для создания открытого пространства</v>
      </c>
      <c r="D99" s="137" t="s">
        <v>22</v>
      </c>
      <c r="E99" s="253">
        <f>'таланты+инициативы0,28'!D204</f>
        <v>0.28000000000000003</v>
      </c>
    </row>
    <row r="100" spans="1:5" ht="15" customHeight="1" x14ac:dyDescent="0.25">
      <c r="A100" s="736"/>
      <c r="B100" s="737"/>
      <c r="C100" s="252" t="str">
        <f>'таланты+инициативы0,28'!A205</f>
        <v>Предрейсовое медицинское обследование 200дней*85руб</v>
      </c>
      <c r="D100" s="137" t="s">
        <v>22</v>
      </c>
      <c r="E100" s="253">
        <f>'таланты+инициативы0,28'!D205</f>
        <v>0.28000000000000003</v>
      </c>
    </row>
    <row r="101" spans="1:5" ht="15" customHeight="1" x14ac:dyDescent="0.25">
      <c r="A101" s="736"/>
      <c r="B101" s="737"/>
      <c r="C101" s="252" t="str">
        <f>'таланты+инициативы0,28'!A206</f>
        <v xml:space="preserve">Услуги охраны  </v>
      </c>
      <c r="D101" s="137" t="s">
        <v>22</v>
      </c>
      <c r="E101" s="253">
        <f>'таланты+инициативы0,28'!D206</f>
        <v>0.28000000000000003</v>
      </c>
    </row>
    <row r="102" spans="1:5" ht="15" customHeight="1" x14ac:dyDescent="0.25">
      <c r="A102" s="736"/>
      <c r="B102" s="737"/>
      <c r="C102" s="252" t="str">
        <f>'таланты+инициативы0,28'!A207</f>
        <v>Обслуживание систем охранных средств сигнализации (тревожная кнопка)</v>
      </c>
      <c r="D102" s="137" t="s">
        <v>22</v>
      </c>
      <c r="E102" s="253">
        <f>'таланты+инициативы0,28'!D207</f>
        <v>0.28000000000000003</v>
      </c>
    </row>
    <row r="103" spans="1:5" ht="15" customHeight="1" x14ac:dyDescent="0.25">
      <c r="A103" s="736"/>
      <c r="B103" s="737"/>
      <c r="C103" s="252" t="str">
        <f>'таланты+инициативы0,28'!A208</f>
        <v>Изготовление декоративного камина</v>
      </c>
      <c r="D103" s="137" t="s">
        <v>22</v>
      </c>
      <c r="E103" s="253">
        <f>'таланты+инициативы0,28'!D208</f>
        <v>0.28000000000000003</v>
      </c>
    </row>
    <row r="104" spans="1:5" ht="15" customHeight="1" x14ac:dyDescent="0.25">
      <c r="A104" s="736"/>
      <c r="B104" s="737"/>
      <c r="C104" s="252" t="str">
        <f>'таланты+инициативы0,28'!A209</f>
        <v>Медосмотр при устройстве на работу</v>
      </c>
      <c r="D104" s="137" t="s">
        <v>22</v>
      </c>
      <c r="E104" s="253">
        <f>'таланты+инициативы0,28'!D209</f>
        <v>0.28000000000000003</v>
      </c>
    </row>
    <row r="105" spans="1:5" ht="15" customHeight="1" x14ac:dyDescent="0.25">
      <c r="A105" s="736"/>
      <c r="B105" s="737"/>
      <c r="C105" s="252" t="str">
        <f>'таланты+инициативы0,28'!A215</f>
        <v>Microsoft Office 2013</v>
      </c>
      <c r="D105" s="137" t="s">
        <v>22</v>
      </c>
      <c r="E105" s="253">
        <f>'таланты+инициативы0,28'!D215</f>
        <v>0.28000000000000003</v>
      </c>
    </row>
    <row r="106" spans="1:5" ht="15" customHeight="1" x14ac:dyDescent="0.25">
      <c r="A106" s="736"/>
      <c r="B106" s="737"/>
      <c r="C106" s="252">
        <f>'таланты+инициативы0,28'!A220</f>
        <v>0</v>
      </c>
      <c r="D106" s="137" t="s">
        <v>22</v>
      </c>
      <c r="E106" s="253">
        <f>'таланты+инициативы0,28'!D220</f>
        <v>0.28000000000000003</v>
      </c>
    </row>
    <row r="107" spans="1:5" ht="15" hidden="1" customHeight="1" x14ac:dyDescent="0.25">
      <c r="A107" s="736"/>
      <c r="B107" s="737"/>
      <c r="C107" s="252" t="e">
        <f>'таланты+инициативы0,28'!#REF!</f>
        <v>#REF!</v>
      </c>
      <c r="D107" s="137" t="s">
        <v>22</v>
      </c>
      <c r="E107" s="253" t="e">
        <f>'таланты+инициативы0,28'!#REF!</f>
        <v>#REF!</v>
      </c>
    </row>
    <row r="108" spans="1:5" ht="15" hidden="1" customHeight="1" x14ac:dyDescent="0.25">
      <c r="A108" s="736"/>
      <c r="B108" s="737"/>
      <c r="C108" s="252" t="e">
        <f>'таланты+инициативы0,28'!#REF!</f>
        <v>#REF!</v>
      </c>
      <c r="D108" s="137" t="s">
        <v>22</v>
      </c>
      <c r="E108" s="253" t="e">
        <f>'таланты+инициативы0,28'!#REF!</f>
        <v>#REF!</v>
      </c>
    </row>
    <row r="109" spans="1:5" ht="15" hidden="1" customHeight="1" x14ac:dyDescent="0.25">
      <c r="A109" s="736"/>
      <c r="B109" s="737"/>
      <c r="C109" s="252" t="e">
        <f>'таланты+инициативы0,28'!#REF!</f>
        <v>#REF!</v>
      </c>
      <c r="D109" s="137" t="s">
        <v>22</v>
      </c>
      <c r="E109" s="253" t="e">
        <f>'таланты+инициативы0,28'!#REF!</f>
        <v>#REF!</v>
      </c>
    </row>
    <row r="110" spans="1:5" ht="15" hidden="1" customHeight="1" x14ac:dyDescent="0.25">
      <c r="A110" s="736"/>
      <c r="B110" s="737"/>
      <c r="C110" s="252" t="e">
        <f>'таланты+инициативы0,28'!#REF!</f>
        <v>#REF!</v>
      </c>
      <c r="D110" s="137" t="s">
        <v>22</v>
      </c>
      <c r="E110" s="253" t="e">
        <f>'таланты+инициативы0,28'!#REF!</f>
        <v>#REF!</v>
      </c>
    </row>
    <row r="111" spans="1:5" ht="15" hidden="1" customHeight="1" x14ac:dyDescent="0.25">
      <c r="A111" s="736"/>
      <c r="B111" s="737"/>
      <c r="C111" s="252" t="e">
        <f>'таланты+инициативы0,28'!#REF!</f>
        <v>#REF!</v>
      </c>
      <c r="D111" s="137" t="s">
        <v>22</v>
      </c>
      <c r="E111" s="253" t="e">
        <f>'таланты+инициативы0,28'!#REF!</f>
        <v>#REF!</v>
      </c>
    </row>
    <row r="112" spans="1:5" ht="15" hidden="1" customHeight="1" x14ac:dyDescent="0.25">
      <c r="A112" s="736"/>
      <c r="B112" s="737"/>
      <c r="C112" s="252" t="e">
        <f>'таланты+инициативы0,28'!#REF!</f>
        <v>#REF!</v>
      </c>
      <c r="D112" s="137" t="s">
        <v>22</v>
      </c>
      <c r="E112" s="253" t="e">
        <f>'таланты+инициативы0,28'!#REF!</f>
        <v>#REF!</v>
      </c>
    </row>
    <row r="113" spans="1:5" ht="15" hidden="1" customHeight="1" x14ac:dyDescent="0.25">
      <c r="A113" s="736"/>
      <c r="B113" s="737"/>
      <c r="C113" s="252" t="e">
        <f>'таланты+инициативы0,28'!#REF!</f>
        <v>#REF!</v>
      </c>
      <c r="D113" s="137" t="s">
        <v>22</v>
      </c>
      <c r="E113" s="253" t="e">
        <f>'таланты+инициативы0,28'!#REF!</f>
        <v>#REF!</v>
      </c>
    </row>
    <row r="114" spans="1:5" ht="15" hidden="1" customHeight="1" x14ac:dyDescent="0.25">
      <c r="A114" s="736"/>
      <c r="B114" s="737"/>
      <c r="C114" s="252" t="e">
        <f>'таланты+инициативы0,28'!#REF!</f>
        <v>#REF!</v>
      </c>
      <c r="D114" s="137" t="s">
        <v>22</v>
      </c>
      <c r="E114" s="253" t="e">
        <f>'таланты+инициативы0,28'!#REF!</f>
        <v>#REF!</v>
      </c>
    </row>
    <row r="115" spans="1:5" ht="15" hidden="1" customHeight="1" x14ac:dyDescent="0.25">
      <c r="A115" s="736"/>
      <c r="B115" s="737"/>
      <c r="C115" s="252" t="e">
        <f>'таланты+инициативы0,28'!#REF!</f>
        <v>#REF!</v>
      </c>
      <c r="D115" s="137" t="s">
        <v>22</v>
      </c>
      <c r="E115" s="253" t="e">
        <f>'таланты+инициативы0,28'!#REF!</f>
        <v>#REF!</v>
      </c>
    </row>
    <row r="116" spans="1:5" ht="15" hidden="1" customHeight="1" x14ac:dyDescent="0.25">
      <c r="A116" s="736"/>
      <c r="B116" s="737"/>
      <c r="C116" s="252" t="e">
        <f>'таланты+инициативы0,28'!#REF!</f>
        <v>#REF!</v>
      </c>
      <c r="D116" s="137" t="s">
        <v>22</v>
      </c>
      <c r="E116" s="253" t="e">
        <f>'таланты+инициативы0,28'!#REF!</f>
        <v>#REF!</v>
      </c>
    </row>
    <row r="117" spans="1:5" ht="15" hidden="1" customHeight="1" x14ac:dyDescent="0.25">
      <c r="A117" s="736"/>
      <c r="B117" s="737"/>
      <c r="C117" s="252" t="e">
        <f>'таланты+инициативы0,28'!#REF!</f>
        <v>#REF!</v>
      </c>
      <c r="D117" s="137" t="s">
        <v>22</v>
      </c>
      <c r="E117" s="253" t="e">
        <f>'таланты+инициативы0,28'!#REF!</f>
        <v>#REF!</v>
      </c>
    </row>
    <row r="118" spans="1:5" ht="15" customHeight="1" x14ac:dyDescent="0.25">
      <c r="A118" s="736"/>
      <c r="B118" s="737"/>
      <c r="C118" s="679" t="s">
        <v>142</v>
      </c>
      <c r="D118" s="680"/>
      <c r="E118" s="681"/>
    </row>
    <row r="119" spans="1:5" ht="15" customHeight="1" x14ac:dyDescent="0.25">
      <c r="A119" s="736"/>
      <c r="B119" s="737"/>
      <c r="C119" s="140" t="str">
        <f>'инновации+добровольчество0,41'!A246</f>
        <v>переговоры по району, мин</v>
      </c>
      <c r="D119" s="101" t="s">
        <v>90</v>
      </c>
      <c r="E119" s="234">
        <f>'таланты+инициативы0,28'!D171</f>
        <v>30.998800000000003</v>
      </c>
    </row>
    <row r="120" spans="1:5" ht="15" customHeight="1" x14ac:dyDescent="0.25">
      <c r="A120" s="736"/>
      <c r="B120" s="737"/>
      <c r="C120" s="140" t="str">
        <f>'инновации+добровольчество0,41'!A247</f>
        <v>Переговоры за пределами района,мин</v>
      </c>
      <c r="D120" s="101" t="s">
        <v>22</v>
      </c>
      <c r="E120" s="388">
        <f>'таланты+инициативы0,28'!D172</f>
        <v>2.8056000000000001</v>
      </c>
    </row>
    <row r="121" spans="1:5" ht="15" customHeight="1" x14ac:dyDescent="0.25">
      <c r="A121" s="736"/>
      <c r="B121" s="737"/>
      <c r="C121" s="140" t="str">
        <f>'инновации+добровольчество0,41'!A248</f>
        <v>Абоненская плата за услуги связи, номеров</v>
      </c>
      <c r="D121" s="101" t="s">
        <v>37</v>
      </c>
      <c r="E121" s="234">
        <f>'таланты+инициативы0,28'!D173</f>
        <v>0.28000000000000003</v>
      </c>
    </row>
    <row r="122" spans="1:5" ht="15" customHeight="1" x14ac:dyDescent="0.25">
      <c r="A122" s="736"/>
      <c r="B122" s="737"/>
      <c r="C122" s="140" t="str">
        <f>'инновации+добровольчество0,41'!A249</f>
        <v xml:space="preserve">Абоненская плата за услуги Интернет </v>
      </c>
      <c r="D122" s="101" t="s">
        <v>37</v>
      </c>
      <c r="E122" s="234">
        <f>'таланты+инициативы0,28'!D174</f>
        <v>0.28000000000000003</v>
      </c>
    </row>
    <row r="123" spans="1:5" ht="15" customHeight="1" x14ac:dyDescent="0.25">
      <c r="A123" s="736"/>
      <c r="B123" s="737"/>
      <c r="C123" s="140" t="str">
        <f>'инновации+добровольчество0,41'!A250</f>
        <v>Почтовые конверты</v>
      </c>
      <c r="D123" s="101" t="s">
        <v>38</v>
      </c>
      <c r="E123" s="234">
        <f>'таланты+инициативы0,28'!D175</f>
        <v>47.6</v>
      </c>
    </row>
    <row r="124" spans="1:5" ht="15" hidden="1" customHeight="1" x14ac:dyDescent="0.25">
      <c r="A124" s="736"/>
      <c r="B124" s="737"/>
      <c r="C124" s="140" t="e">
        <f>'инновации+добровольчество0,41'!#REF!</f>
        <v>#REF!</v>
      </c>
      <c r="D124" s="101" t="s">
        <v>38</v>
      </c>
      <c r="E124" s="234" t="e">
        <f>'таланты+инициативы0,28'!#REF!</f>
        <v>#REF!</v>
      </c>
    </row>
    <row r="125" spans="1:5" ht="15" hidden="1" customHeight="1" x14ac:dyDescent="0.25">
      <c r="A125" s="736"/>
      <c r="B125" s="737"/>
      <c r="C125" s="140" t="e">
        <f>'инновации+добровольчество0,41'!#REF!</f>
        <v>#REF!</v>
      </c>
      <c r="D125" s="101" t="s">
        <v>22</v>
      </c>
      <c r="E125" s="234" t="e">
        <f>'таланты+инициативы0,28'!#REF!</f>
        <v>#REF!</v>
      </c>
    </row>
    <row r="126" spans="1:5" ht="12" customHeight="1" x14ac:dyDescent="0.25">
      <c r="A126" s="736"/>
      <c r="B126" s="737"/>
      <c r="C126" s="657" t="s">
        <v>143</v>
      </c>
      <c r="D126" s="658"/>
      <c r="E126" s="659"/>
    </row>
    <row r="127" spans="1:5" ht="21.6" customHeight="1" x14ac:dyDescent="0.25">
      <c r="A127" s="736"/>
      <c r="B127" s="737"/>
      <c r="C127" s="110" t="s">
        <v>193</v>
      </c>
      <c r="D127" s="254" t="s">
        <v>147</v>
      </c>
      <c r="E127" s="170">
        <f>'таланты+инициативы0,28'!E93</f>
        <v>0.28000000000000003</v>
      </c>
    </row>
    <row r="128" spans="1:5" ht="12" customHeight="1" x14ac:dyDescent="0.25">
      <c r="A128" s="736"/>
      <c r="B128" s="737"/>
      <c r="C128" s="120" t="s">
        <v>145</v>
      </c>
      <c r="D128" s="254" t="s">
        <v>138</v>
      </c>
      <c r="E128" s="170">
        <f>'таланты+инициативы0,28'!E94</f>
        <v>0.28000000000000003</v>
      </c>
    </row>
    <row r="129" spans="1:5" ht="24.6" customHeight="1" x14ac:dyDescent="0.25">
      <c r="A129" s="736"/>
      <c r="B129" s="737"/>
      <c r="C129" s="120" t="s">
        <v>91</v>
      </c>
      <c r="D129" s="254" t="s">
        <v>138</v>
      </c>
      <c r="E129" s="170">
        <f>'таланты+инициативы0,28'!E95</f>
        <v>0.14000000000000001</v>
      </c>
    </row>
    <row r="130" spans="1:5" ht="24.6" customHeight="1" x14ac:dyDescent="0.25">
      <c r="A130" s="736"/>
      <c r="B130" s="737"/>
      <c r="C130" s="120" t="s">
        <v>146</v>
      </c>
      <c r="D130" s="254" t="s">
        <v>138</v>
      </c>
      <c r="E130" s="170">
        <f>'таланты+инициативы0,28'!E96</f>
        <v>0.28000000000000003</v>
      </c>
    </row>
    <row r="131" spans="1:5" ht="24.6" customHeight="1" x14ac:dyDescent="0.25">
      <c r="A131" s="736"/>
      <c r="B131" s="737"/>
      <c r="C131" s="545" t="s">
        <v>150</v>
      </c>
      <c r="D131" s="546"/>
      <c r="E131" s="547"/>
    </row>
    <row r="132" spans="1:5" ht="12" customHeight="1" x14ac:dyDescent="0.25">
      <c r="A132" s="736"/>
      <c r="B132" s="737"/>
      <c r="C132" s="779" t="str">
        <f>'инновации+добровольчество0,41'!A216</f>
        <v>Пособие по уходу за ребенком до 3-х лет</v>
      </c>
      <c r="D132" s="778" t="s">
        <v>126</v>
      </c>
      <c r="E132" s="235">
        <f>E127</f>
        <v>0.28000000000000003</v>
      </c>
    </row>
    <row r="133" spans="1:5" ht="12" customHeight="1" x14ac:dyDescent="0.25">
      <c r="A133" s="736"/>
      <c r="B133" s="737"/>
      <c r="C133" s="657" t="s">
        <v>151</v>
      </c>
      <c r="D133" s="658"/>
      <c r="E133" s="659"/>
    </row>
    <row r="134" spans="1:5" ht="12" customHeight="1" x14ac:dyDescent="0.25">
      <c r="A134" s="736"/>
      <c r="B134" s="737"/>
      <c r="C134" s="121" t="s">
        <v>202</v>
      </c>
      <c r="D134" s="101" t="s">
        <v>39</v>
      </c>
      <c r="E134" s="232">
        <f>'таланты+инициативы0,28'!E162</f>
        <v>21.28</v>
      </c>
    </row>
    <row r="135" spans="1:5" ht="12" customHeight="1" x14ac:dyDescent="0.25">
      <c r="A135" s="736"/>
      <c r="B135" s="737"/>
      <c r="C135" s="121" t="s">
        <v>203</v>
      </c>
      <c r="D135" s="101" t="s">
        <v>39</v>
      </c>
      <c r="E135" s="232">
        <f>'таланты+инициативы0,28'!E163</f>
        <v>5.32</v>
      </c>
    </row>
    <row r="136" spans="1:5" ht="12" customHeight="1" x14ac:dyDescent="0.25">
      <c r="A136" s="736"/>
      <c r="B136" s="737"/>
      <c r="C136" s="121" t="s">
        <v>204</v>
      </c>
      <c r="D136" s="101" t="s">
        <v>39</v>
      </c>
      <c r="E136" s="232">
        <f>'таланты+инициативы0,28'!E164</f>
        <v>15.96</v>
      </c>
    </row>
    <row r="137" spans="1:5" ht="12" customHeight="1" x14ac:dyDescent="0.25">
      <c r="A137" s="736"/>
      <c r="B137" s="737"/>
      <c r="C137" s="548" t="s">
        <v>152</v>
      </c>
      <c r="D137" s="549"/>
      <c r="E137" s="550"/>
    </row>
    <row r="138" spans="1:5" ht="11.25" customHeight="1" x14ac:dyDescent="0.25">
      <c r="A138" s="736"/>
      <c r="B138" s="737"/>
      <c r="C138" s="124" t="str">
        <f>'инновации+добровольчество0,41'!A258</f>
        <v>Провоз груза 2000 кг (1 кг=9,50 руб)</v>
      </c>
      <c r="D138" s="125" t="s">
        <v>22</v>
      </c>
      <c r="E138" s="240">
        <f>E134</f>
        <v>21.28</v>
      </c>
    </row>
    <row r="139" spans="1:5" ht="12" customHeight="1" x14ac:dyDescent="0.25">
      <c r="A139" s="736"/>
      <c r="B139" s="737"/>
      <c r="C139" s="679" t="s">
        <v>153</v>
      </c>
      <c r="D139" s="680"/>
      <c r="E139" s="681"/>
    </row>
    <row r="140" spans="1:5" ht="12.75" customHeight="1" x14ac:dyDescent="0.25">
      <c r="A140" s="736"/>
      <c r="B140" s="737"/>
      <c r="C140" s="112" t="str">
        <f>'натур показатели патриотика'!C114</f>
        <v>Пиломатериал</v>
      </c>
      <c r="D140" s="67" t="str">
        <f>'натур показатели патриотика'!D114</f>
        <v>шт</v>
      </c>
      <c r="E140" s="170">
        <f>'таланты+инициативы0,28'!D227</f>
        <v>1.484</v>
      </c>
    </row>
    <row r="141" spans="1:5" ht="12.75" customHeight="1" x14ac:dyDescent="0.25">
      <c r="A141" s="736"/>
      <c r="B141" s="737"/>
      <c r="C141" s="112" t="str">
        <f>'натур показатели патриотика'!C115</f>
        <v>Катридж CN54AE HP 933XL</v>
      </c>
      <c r="D141" s="67" t="str">
        <f>'натур показатели патриотика'!D115</f>
        <v>шт</v>
      </c>
      <c r="E141" s="170">
        <f>'таланты+инициативы0,28'!D228</f>
        <v>2.5200000000000005</v>
      </c>
    </row>
    <row r="142" spans="1:5" ht="12" customHeight="1" x14ac:dyDescent="0.25">
      <c r="A142" s="736"/>
      <c r="B142" s="737"/>
      <c r="C142" s="112" t="str">
        <f>'натур показатели патриотика'!C116</f>
        <v>Катридж CN54AE HP 932XL</v>
      </c>
      <c r="D142" s="67" t="str">
        <f>'натур показатели патриотика'!D116</f>
        <v>шт</v>
      </c>
      <c r="E142" s="170">
        <f>'таланты+инициативы0,28'!D229</f>
        <v>0.84000000000000008</v>
      </c>
    </row>
    <row r="143" spans="1:5" ht="12" customHeight="1" x14ac:dyDescent="0.25">
      <c r="A143" s="736"/>
      <c r="B143" s="737"/>
      <c r="C143" s="112" t="str">
        <f>'натур показатели патриотика'!C117</f>
        <v>Чернила Canon Gl-490C PIXMA</v>
      </c>
      <c r="D143" s="67" t="str">
        <f>'натур показатели патриотика'!D117</f>
        <v>шт</v>
      </c>
      <c r="E143" s="170">
        <f>'таланты+инициативы0,28'!D230</f>
        <v>3.3600000000000003</v>
      </c>
    </row>
    <row r="144" spans="1:5" ht="12" customHeight="1" x14ac:dyDescent="0.25">
      <c r="A144" s="736"/>
      <c r="B144" s="737"/>
      <c r="C144" s="112" t="str">
        <f>'натур показатели патриотика'!C118</f>
        <v>Бумага А4 500 шт. SvetoCopy</v>
      </c>
      <c r="D144" s="67" t="str">
        <f>'натур показатели патриотика'!D118</f>
        <v>шт</v>
      </c>
      <c r="E144" s="170">
        <f>'таланты+инициативы0,28'!D231</f>
        <v>8.4</v>
      </c>
    </row>
    <row r="145" spans="1:5" ht="12" customHeight="1" x14ac:dyDescent="0.25">
      <c r="A145" s="736"/>
      <c r="B145" s="737"/>
      <c r="C145" s="112" t="str">
        <f>'натур показатели патриотика'!C119</f>
        <v>Бумага А3 500 шт. SvetoCopy</v>
      </c>
      <c r="D145" s="67" t="str">
        <f>'натур показатели патриотика'!D119</f>
        <v>шт</v>
      </c>
      <c r="E145" s="170">
        <f>'таланты+инициативы0,28'!D232</f>
        <v>5.6000000000000005</v>
      </c>
    </row>
    <row r="146" spans="1:5" ht="12" customHeight="1" x14ac:dyDescent="0.25">
      <c r="A146" s="736"/>
      <c r="B146" s="737"/>
      <c r="C146" s="112" t="str">
        <f>'натур показатели патриотика'!C120</f>
        <v>Мышь USB</v>
      </c>
      <c r="D146" s="67" t="str">
        <f>'натур показатели патриотика'!D120</f>
        <v>шт</v>
      </c>
      <c r="E146" s="170">
        <f>'таланты+инициативы0,28'!D233</f>
        <v>1.1200000000000001</v>
      </c>
    </row>
    <row r="147" spans="1:5" ht="12" customHeight="1" x14ac:dyDescent="0.25">
      <c r="A147" s="736"/>
      <c r="B147" s="737"/>
      <c r="C147" s="112" t="str">
        <f>'натур показатели патриотика'!C121</f>
        <v xml:space="preserve">Мешки для мусора </v>
      </c>
      <c r="D147" s="67" t="str">
        <f>'натур показатели патриотика'!D121</f>
        <v>шт</v>
      </c>
      <c r="E147" s="170">
        <f>'таланты+инициативы0,28'!D234</f>
        <v>5.6000000000000005</v>
      </c>
    </row>
    <row r="148" spans="1:5" ht="12" customHeight="1" x14ac:dyDescent="0.25">
      <c r="A148" s="736"/>
      <c r="B148" s="737"/>
      <c r="C148" s="112" t="str">
        <f>'натур показатели патриотика'!C122</f>
        <v>Бытовая химия</v>
      </c>
      <c r="D148" s="67" t="str">
        <f>'натур показатели патриотика'!D122</f>
        <v>шт</v>
      </c>
      <c r="E148" s="170">
        <f>'таланты+инициативы0,28'!D235</f>
        <v>0.28000000000000003</v>
      </c>
    </row>
    <row r="149" spans="1:5" ht="12" customHeight="1" x14ac:dyDescent="0.25">
      <c r="A149" s="736"/>
      <c r="B149" s="737"/>
      <c r="C149" s="112" t="str">
        <f>'натур показатели патриотика'!C123</f>
        <v>Фанера</v>
      </c>
      <c r="D149" s="67" t="str">
        <f>'натур показатели патриотика'!D123</f>
        <v>шт</v>
      </c>
      <c r="E149" s="170">
        <f>'таланты+инициативы0,28'!D236</f>
        <v>0.28000000000000003</v>
      </c>
    </row>
    <row r="150" spans="1:5" ht="12" customHeight="1" x14ac:dyDescent="0.25">
      <c r="A150" s="736"/>
      <c r="B150" s="737"/>
      <c r="C150" s="112" t="str">
        <f>'натур показатели патриотика'!C124</f>
        <v>Антифриз</v>
      </c>
      <c r="D150" s="67" t="str">
        <f>'натур показатели патриотика'!D124</f>
        <v>шт</v>
      </c>
      <c r="E150" s="170">
        <f>'таланты+инициативы0,28'!D237</f>
        <v>8.4</v>
      </c>
    </row>
    <row r="151" spans="1:5" ht="12" customHeight="1" x14ac:dyDescent="0.25">
      <c r="A151" s="736"/>
      <c r="B151" s="737"/>
      <c r="C151" s="112" t="str">
        <f>'натур показатели патриотика'!C125</f>
        <v>Саморезы</v>
      </c>
      <c r="D151" s="67" t="str">
        <f>'натур показатели патриотика'!D125</f>
        <v>шт</v>
      </c>
      <c r="E151" s="170">
        <f>'таланты+инициативы0,28'!D238</f>
        <v>2.8000000000000003</v>
      </c>
    </row>
    <row r="152" spans="1:5" ht="12" customHeight="1" x14ac:dyDescent="0.25">
      <c r="A152" s="736"/>
      <c r="B152" s="737"/>
      <c r="C152" s="112" t="str">
        <f>'натур показатели патриотика'!C126</f>
        <v>Инструмент металлический ручной</v>
      </c>
      <c r="D152" s="67" t="str">
        <f>'натур показатели патриотика'!D126</f>
        <v>шт</v>
      </c>
      <c r="E152" s="170">
        <f>'таланты+инициативы0,28'!D239</f>
        <v>1.4000000000000001</v>
      </c>
    </row>
    <row r="153" spans="1:5" ht="12" hidden="1" customHeight="1" x14ac:dyDescent="0.25">
      <c r="A153" s="736"/>
      <c r="B153" s="737"/>
      <c r="C153" s="112" t="str">
        <f>'натур показатели патриотика'!C127</f>
        <v>Краска эмаль</v>
      </c>
      <c r="D153" s="67" t="str">
        <f>'натур показатели патриотика'!D127</f>
        <v>шт</v>
      </c>
      <c r="E153" s="170">
        <f>'таланты+инициативы0,28'!D240</f>
        <v>8.4</v>
      </c>
    </row>
    <row r="154" spans="1:5" ht="12" hidden="1" customHeight="1" x14ac:dyDescent="0.25">
      <c r="A154" s="736"/>
      <c r="B154" s="737"/>
      <c r="C154" s="112" t="str">
        <f>'натур показатели патриотика'!C128</f>
        <v>Краска ВДН</v>
      </c>
      <c r="D154" s="67" t="str">
        <f>'натур показатели патриотика'!D128</f>
        <v>шт</v>
      </c>
      <c r="E154" s="170">
        <f>'таланты+инициативы0,28'!D241</f>
        <v>1.4000000000000001</v>
      </c>
    </row>
    <row r="155" spans="1:5" ht="12" customHeight="1" x14ac:dyDescent="0.25">
      <c r="A155" s="736"/>
      <c r="B155" s="737"/>
      <c r="C155" s="112" t="str">
        <f>'натур показатели патриотика'!C129</f>
        <v>Кисти</v>
      </c>
      <c r="D155" s="67" t="str">
        <f>'натур показатели патриотика'!D129</f>
        <v>шт</v>
      </c>
      <c r="E155" s="170">
        <f>'таланты+инициативы0,28'!D242</f>
        <v>5.6000000000000005</v>
      </c>
    </row>
    <row r="156" spans="1:5" ht="12" hidden="1" customHeight="1" x14ac:dyDescent="0.25">
      <c r="A156" s="736"/>
      <c r="B156" s="737"/>
      <c r="C156" s="112" t="str">
        <f>'натур показатели патриотика'!C130</f>
        <v>Перчатка пвх</v>
      </c>
      <c r="D156" s="67" t="str">
        <f>'натур показатели патриотика'!D130</f>
        <v>шт</v>
      </c>
      <c r="E156" s="170">
        <f>'таланты+инициативы0,28'!D243</f>
        <v>11.200000000000001</v>
      </c>
    </row>
    <row r="157" spans="1:5" ht="12" hidden="1" customHeight="1" x14ac:dyDescent="0.25">
      <c r="A157" s="736"/>
      <c r="B157" s="737"/>
      <c r="C157" s="112" t="str">
        <f>'натур показатели патриотика'!C131</f>
        <v>Грабли, лопаты</v>
      </c>
      <c r="D157" s="67" t="str">
        <f>'натур показатели патриотика'!D131</f>
        <v>шт</v>
      </c>
      <c r="E157" s="170">
        <f>'таланты+инициативы0,28'!D244</f>
        <v>2.8000000000000003</v>
      </c>
    </row>
    <row r="158" spans="1:5" ht="12" hidden="1" customHeight="1" x14ac:dyDescent="0.25">
      <c r="A158" s="736"/>
      <c r="B158" s="737"/>
      <c r="C158" s="112" t="str">
        <f>'натур показатели патриотика'!C132</f>
        <v>Молоток</v>
      </c>
      <c r="D158" s="67" t="str">
        <f>'натур показатели патриотика'!D132</f>
        <v>шт</v>
      </c>
      <c r="E158" s="170">
        <f>'таланты+инициативы0,28'!D245</f>
        <v>0.84000000000000008</v>
      </c>
    </row>
    <row r="159" spans="1:5" ht="12" customHeight="1" x14ac:dyDescent="0.25">
      <c r="A159" s="736"/>
      <c r="B159" s="737"/>
      <c r="C159" s="112" t="str">
        <f>'натур показатели патриотика'!C133</f>
        <v>Гвозди</v>
      </c>
      <c r="D159" s="67" t="str">
        <f>'натур показатели патриотика'!D133</f>
        <v>шт</v>
      </c>
      <c r="E159" s="170">
        <f>'таланты+инициативы0,28'!D246</f>
        <v>0.56000000000000005</v>
      </c>
    </row>
    <row r="160" spans="1:5" ht="12" customHeight="1" x14ac:dyDescent="0.25">
      <c r="A160" s="736"/>
      <c r="B160" s="737"/>
      <c r="C160" s="112" t="str">
        <f>'натур показатели патриотика'!C134</f>
        <v>Тонер НР</v>
      </c>
      <c r="D160" s="67" t="str">
        <f>'натур показатели патриотика'!D134</f>
        <v>шт</v>
      </c>
      <c r="E160" s="170">
        <f>'таланты+инициативы0,28'!D247</f>
        <v>0.56000000000000005</v>
      </c>
    </row>
    <row r="161" spans="1:5" ht="12" customHeight="1" x14ac:dyDescent="0.25">
      <c r="A161" s="736"/>
      <c r="B161" s="737"/>
      <c r="C161" s="112" t="str">
        <f>'натур показатели патриотика'!C135</f>
        <v>Тонер Canon</v>
      </c>
      <c r="D161" s="67" t="str">
        <f>'натур показатели патриотика'!D135</f>
        <v>шт</v>
      </c>
      <c r="E161" s="170">
        <f>'таланты+инициативы0,28'!D248</f>
        <v>0.28000000000000003</v>
      </c>
    </row>
    <row r="162" spans="1:5" ht="12" customHeight="1" x14ac:dyDescent="0.25">
      <c r="A162" s="736"/>
      <c r="B162" s="737"/>
      <c r="C162" s="112" t="str">
        <f>'натур показатели патриотика'!C136</f>
        <v>Эмаль</v>
      </c>
      <c r="D162" s="67" t="str">
        <f>'натур показатели патриотика'!D136</f>
        <v>шт</v>
      </c>
      <c r="E162" s="170">
        <f>'таланты+инициативы0,28'!D249</f>
        <v>0.56000000000000005</v>
      </c>
    </row>
    <row r="163" spans="1:5" ht="12" customHeight="1" x14ac:dyDescent="0.25">
      <c r="A163" s="736"/>
      <c r="B163" s="737"/>
      <c r="C163" s="112" t="str">
        <f>'натур показатели патриотика'!C137</f>
        <v>Эмаль аэрозоль</v>
      </c>
      <c r="D163" s="67" t="str">
        <f>'натур показатели патриотика'!D137</f>
        <v>шт</v>
      </c>
      <c r="E163" s="170">
        <f>'таланты+инициативы0,28'!D250</f>
        <v>2.2400000000000002</v>
      </c>
    </row>
    <row r="164" spans="1:5" ht="12" customHeight="1" x14ac:dyDescent="0.25">
      <c r="A164" s="736"/>
      <c r="B164" s="737"/>
      <c r="C164" s="112" t="str">
        <f>'натур показатели патриотика'!C138</f>
        <v>пакет майка</v>
      </c>
      <c r="D164" s="67" t="str">
        <f>'натур показатели патриотика'!D138</f>
        <v>шт</v>
      </c>
      <c r="E164" s="170">
        <f>'таланты+инициативы0,28'!D251</f>
        <v>0.28000000000000003</v>
      </c>
    </row>
    <row r="165" spans="1:5" ht="12" customHeight="1" x14ac:dyDescent="0.25">
      <c r="A165" s="736"/>
      <c r="B165" s="737"/>
      <c r="C165" s="112" t="str">
        <f>'натур показатели патриотика'!C139</f>
        <v>шпилька резьбовая</v>
      </c>
      <c r="D165" s="67" t="str">
        <f>'натур показатели патриотика'!D139</f>
        <v>шт</v>
      </c>
      <c r="E165" s="170">
        <f>'таланты+инициативы0,28'!D252</f>
        <v>0.56000000000000005</v>
      </c>
    </row>
    <row r="166" spans="1:5" ht="12" customHeight="1" x14ac:dyDescent="0.25">
      <c r="A166" s="736"/>
      <c r="B166" s="737"/>
      <c r="C166" s="112" t="str">
        <f>'натур показатели патриотика'!C140</f>
        <v>сверло</v>
      </c>
      <c r="D166" s="67" t="str">
        <f>'натур показатели патриотика'!D140</f>
        <v>шт</v>
      </c>
      <c r="E166" s="170">
        <f>'таланты+инициативы0,28'!D253</f>
        <v>0.28000000000000003</v>
      </c>
    </row>
    <row r="167" spans="1:5" ht="12" customHeight="1" x14ac:dyDescent="0.25">
      <c r="A167" s="736"/>
      <c r="B167" s="737"/>
      <c r="C167" s="112" t="str">
        <f>'натур показатели патриотика'!C141</f>
        <v>антифриз</v>
      </c>
      <c r="D167" s="67" t="str">
        <f>'натур показатели патриотика'!D141</f>
        <v>шт</v>
      </c>
      <c r="E167" s="170">
        <f>'таланты+инициативы0,28'!D254</f>
        <v>0.56000000000000005</v>
      </c>
    </row>
    <row r="168" spans="1:5" ht="12" customHeight="1" x14ac:dyDescent="0.25">
      <c r="A168" s="736"/>
      <c r="B168" s="737"/>
      <c r="C168" s="112" t="str">
        <f>'натур показатели патриотика'!C142</f>
        <v>ледоруб</v>
      </c>
      <c r="D168" s="67" t="str">
        <f>'натур показатели патриотика'!D142</f>
        <v>шт</v>
      </c>
      <c r="E168" s="170">
        <f>'таланты+инициативы0,28'!D255</f>
        <v>0.28000000000000003</v>
      </c>
    </row>
    <row r="169" spans="1:5" ht="12" customHeight="1" x14ac:dyDescent="0.25">
      <c r="A169" s="736"/>
      <c r="B169" s="737"/>
      <c r="C169" s="112" t="str">
        <f>'натур показатели патриотика'!C143</f>
        <v>труба</v>
      </c>
      <c r="D169" s="67" t="str">
        <f>'натур показатели патриотика'!D143</f>
        <v>шт</v>
      </c>
      <c r="E169" s="170">
        <f>'таланты+инициативы0,28'!D256</f>
        <v>0.84000000000000008</v>
      </c>
    </row>
    <row r="170" spans="1:5" ht="12" customHeight="1" x14ac:dyDescent="0.25">
      <c r="A170" s="736"/>
      <c r="B170" s="737"/>
      <c r="C170" s="112" t="str">
        <f>'натур показатели патриотика'!C144</f>
        <v>кронштейн</v>
      </c>
      <c r="D170" s="67" t="str">
        <f>'натур показатели патриотика'!D144</f>
        <v>шт</v>
      </c>
      <c r="E170" s="170">
        <f>'таланты+инициативы0,28'!D257</f>
        <v>0.56000000000000005</v>
      </c>
    </row>
    <row r="171" spans="1:5" ht="12" customHeight="1" x14ac:dyDescent="0.25">
      <c r="A171" s="736"/>
      <c r="B171" s="737"/>
      <c r="C171" s="112" t="str">
        <f>'натур показатели патриотика'!C145</f>
        <v>электрод</v>
      </c>
      <c r="D171" s="67" t="str">
        <f>'натур показатели патриотика'!D145</f>
        <v>шт</v>
      </c>
      <c r="E171" s="170">
        <f>'таланты+инициативы0,28'!D258</f>
        <v>0.28000000000000003</v>
      </c>
    </row>
    <row r="172" spans="1:5" ht="12" customHeight="1" x14ac:dyDescent="0.25">
      <c r="A172" s="736"/>
      <c r="B172" s="737"/>
      <c r="C172" s="112" t="str">
        <f>'натур показатели патриотика'!C146</f>
        <v>круг отрезной</v>
      </c>
      <c r="D172" s="67" t="str">
        <f>'натур показатели патриотика'!D146</f>
        <v>шт</v>
      </c>
      <c r="E172" s="170">
        <f>'таланты+инициативы0,28'!D259</f>
        <v>3.08</v>
      </c>
    </row>
    <row r="173" spans="1:5" ht="12" customHeight="1" x14ac:dyDescent="0.25">
      <c r="A173" s="736"/>
      <c r="B173" s="737"/>
      <c r="C173" s="112" t="str">
        <f>'натур показатели патриотика'!C147</f>
        <v>круг отрезной</v>
      </c>
      <c r="D173" s="67" t="str">
        <f>'натур показатели патриотика'!D147</f>
        <v>шт</v>
      </c>
      <c r="E173" s="170">
        <f>'таланты+инициативы0,28'!D260</f>
        <v>0.84000000000000008</v>
      </c>
    </row>
    <row r="174" spans="1:5" ht="12" customHeight="1" x14ac:dyDescent="0.25">
      <c r="A174" s="736"/>
      <c r="B174" s="737"/>
      <c r="C174" s="112" t="str">
        <f>'натур показатели патриотика'!C148</f>
        <v>круг отрезной</v>
      </c>
      <c r="D174" s="67" t="str">
        <f>'натур показатели патриотика'!D148</f>
        <v>шт</v>
      </c>
      <c r="E174" s="170">
        <f>'таланты+инициативы0,28'!D261</f>
        <v>0.28000000000000003</v>
      </c>
    </row>
    <row r="175" spans="1:5" ht="12" customHeight="1" x14ac:dyDescent="0.25">
      <c r="A175" s="736"/>
      <c r="B175" s="737"/>
      <c r="C175" s="112" t="str">
        <f>'натур показатели патриотика'!C149</f>
        <v>круг зачистной</v>
      </c>
      <c r="D175" s="67" t="str">
        <f>'натур показатели патриотика'!D149</f>
        <v>шт</v>
      </c>
      <c r="E175" s="170">
        <f>'таланты+инициативы0,28'!D262</f>
        <v>0.28000000000000003</v>
      </c>
    </row>
    <row r="176" spans="1:5" ht="12" customHeight="1" x14ac:dyDescent="0.25">
      <c r="A176" s="736"/>
      <c r="B176" s="737"/>
      <c r="C176" s="112" t="str">
        <f>'натур показатели патриотика'!C150</f>
        <v>кабель-канал</v>
      </c>
      <c r="D176" s="67" t="str">
        <f>'натур показатели патриотика'!D150</f>
        <v>шт</v>
      </c>
      <c r="E176" s="170">
        <f>'таланты+инициативы0,28'!D263</f>
        <v>0.28000000000000003</v>
      </c>
    </row>
    <row r="177" spans="1:5" ht="12" customHeight="1" x14ac:dyDescent="0.25">
      <c r="A177" s="736"/>
      <c r="B177" s="737"/>
      <c r="C177" s="112" t="str">
        <f>'натур показатели патриотика'!C151</f>
        <v>саморез</v>
      </c>
      <c r="D177" s="67" t="str">
        <f>'натур показатели патриотика'!D151</f>
        <v>шт</v>
      </c>
      <c r="E177" s="170">
        <f>'таланты+инициативы0,28'!D264</f>
        <v>14.000000000000002</v>
      </c>
    </row>
    <row r="178" spans="1:5" ht="12" customHeight="1" x14ac:dyDescent="0.25">
      <c r="A178" s="736"/>
      <c r="B178" s="737"/>
      <c r="C178" s="112" t="str">
        <f>'натур показатели патриотика'!C152</f>
        <v>лопата</v>
      </c>
      <c r="D178" s="67" t="str">
        <f>'натур показатели патриотика'!D152</f>
        <v>шт</v>
      </c>
      <c r="E178" s="170">
        <f>'таланты+инициативы0,28'!D265</f>
        <v>0.56000000000000005</v>
      </c>
    </row>
    <row r="179" spans="1:5" ht="12" customHeight="1" x14ac:dyDescent="0.25">
      <c r="A179" s="736"/>
      <c r="B179" s="737"/>
      <c r="C179" s="112" t="str">
        <f>'натур показатели патриотика'!C153</f>
        <v>черенок</v>
      </c>
      <c r="D179" s="67" t="str">
        <f>'натур показатели патриотика'!D153</f>
        <v>шт</v>
      </c>
      <c r="E179" s="170">
        <f>'таланты+инициативы0,28'!D266</f>
        <v>0.56000000000000005</v>
      </c>
    </row>
    <row r="180" spans="1:5" ht="12" customHeight="1" x14ac:dyDescent="0.25">
      <c r="A180" s="736"/>
      <c r="B180" s="737"/>
      <c r="C180" s="112" t="str">
        <f>'натур показатели патриотика'!C154</f>
        <v>домкрат</v>
      </c>
      <c r="D180" s="67" t="str">
        <f>'натур показатели патриотика'!D154</f>
        <v>шт</v>
      </c>
      <c r="E180" s="170">
        <f>'таланты+инициативы0,28'!D267</f>
        <v>0.28000000000000003</v>
      </c>
    </row>
    <row r="181" spans="1:5" ht="12" customHeight="1" x14ac:dyDescent="0.25">
      <c r="A181" s="736"/>
      <c r="B181" s="737"/>
      <c r="C181" s="112" t="str">
        <f>'натур показатели патриотика'!C155</f>
        <v>стяжка</v>
      </c>
      <c r="D181" s="67" t="str">
        <f>'натур показатели патриотика'!D155</f>
        <v>шт</v>
      </c>
      <c r="E181" s="170">
        <f>'таланты+инициативы0,28'!D268</f>
        <v>0.28000000000000003</v>
      </c>
    </row>
    <row r="182" spans="1:5" ht="12" customHeight="1" x14ac:dyDescent="0.25">
      <c r="A182" s="736"/>
      <c r="B182" s="737"/>
      <c r="C182" s="112" t="str">
        <f>'натур показатели патриотика'!C156</f>
        <v>смазка</v>
      </c>
      <c r="D182" s="67" t="str">
        <f>'натур показатели патриотика'!D156</f>
        <v>шт</v>
      </c>
      <c r="E182" s="170">
        <f>'таланты+инициативы0,28'!D269</f>
        <v>0.28000000000000003</v>
      </c>
    </row>
    <row r="183" spans="1:5" ht="12" customHeight="1" x14ac:dyDescent="0.25">
      <c r="A183" s="736"/>
      <c r="B183" s="737"/>
      <c r="C183" s="112" t="str">
        <f>'натур показатели патриотика'!C157</f>
        <v>лопата</v>
      </c>
      <c r="D183" s="67" t="str">
        <f>'натур показатели патриотика'!D157</f>
        <v>шт</v>
      </c>
      <c r="E183" s="170">
        <f>'таланты+инициативы0,28'!D270</f>
        <v>0.28000000000000003</v>
      </c>
    </row>
    <row r="184" spans="1:5" ht="12" customHeight="1" x14ac:dyDescent="0.25">
      <c r="A184" s="736"/>
      <c r="B184" s="737"/>
      <c r="C184" s="112" t="str">
        <f>'натур показатели патриотика'!C158</f>
        <v>ключи</v>
      </c>
      <c r="D184" s="67" t="str">
        <f>'натур показатели патриотика'!D158</f>
        <v>шт</v>
      </c>
      <c r="E184" s="170">
        <f>'таланты+инициативы0,28'!D271</f>
        <v>0.28000000000000003</v>
      </c>
    </row>
    <row r="185" spans="1:5" ht="12" customHeight="1" x14ac:dyDescent="0.25">
      <c r="A185" s="736"/>
      <c r="B185" s="737"/>
      <c r="C185" s="112" t="str">
        <f>'натур показатели патриотика'!C159</f>
        <v>болт</v>
      </c>
      <c r="D185" s="67" t="str">
        <f>'натур показатели патриотика'!D159</f>
        <v>шт</v>
      </c>
      <c r="E185" s="170">
        <f>'таланты+инициативы0,28'!D272</f>
        <v>1.1200000000000001</v>
      </c>
    </row>
    <row r="186" spans="1:5" ht="12" customHeight="1" x14ac:dyDescent="0.25">
      <c r="A186" s="736"/>
      <c r="B186" s="737"/>
      <c r="C186" s="112" t="str">
        <f>'натур показатели патриотика'!C160</f>
        <v>гайка</v>
      </c>
      <c r="D186" s="67" t="str">
        <f>'натур показатели патриотика'!D160</f>
        <v>шт</v>
      </c>
      <c r="E186" s="170">
        <f>'таланты+инициативы0,28'!D273</f>
        <v>1.1200000000000001</v>
      </c>
    </row>
    <row r="187" spans="1:5" ht="12" customHeight="1" x14ac:dyDescent="0.25">
      <c r="A187" s="736"/>
      <c r="B187" s="737"/>
      <c r="C187" s="112" t="str">
        <f>'натур показатели патриотика'!C161</f>
        <v>эмаль аэрозоль</v>
      </c>
      <c r="D187" s="67" t="str">
        <f>'натур показатели патриотика'!D161</f>
        <v>шт</v>
      </c>
      <c r="E187" s="170">
        <f>'таланты+инициативы0,28'!D274</f>
        <v>0.84000000000000008</v>
      </c>
    </row>
    <row r="188" spans="1:5" ht="12" customHeight="1" x14ac:dyDescent="0.25">
      <c r="A188" s="736"/>
      <c r="B188" s="737"/>
      <c r="C188" s="112" t="str">
        <f>'натур показатели патриотика'!C162</f>
        <v>бумага нажд</v>
      </c>
      <c r="D188" s="67" t="str">
        <f>'натур показатели патриотика'!D162</f>
        <v>шт</v>
      </c>
      <c r="E188" s="170">
        <f>'таланты+инициативы0,28'!D275</f>
        <v>5.6000000000000005</v>
      </c>
    </row>
    <row r="189" spans="1:5" ht="12" customHeight="1" x14ac:dyDescent="0.25">
      <c r="A189" s="736"/>
      <c r="B189" s="737"/>
      <c r="C189" s="112" t="str">
        <f>'натур показатели патриотика'!C163</f>
        <v>круг отрезной</v>
      </c>
      <c r="D189" s="67" t="str">
        <f>'натур показатели патриотика'!D163</f>
        <v>шт</v>
      </c>
      <c r="E189" s="170">
        <f>'таланты+инициативы0,28'!D276</f>
        <v>2.8000000000000003</v>
      </c>
    </row>
    <row r="190" spans="1:5" ht="12" customHeight="1" x14ac:dyDescent="0.25">
      <c r="A190" s="736"/>
      <c r="B190" s="737"/>
      <c r="C190" s="112" t="str">
        <f>'натур показатели патриотика'!C164</f>
        <v>герметик</v>
      </c>
      <c r="D190" s="67" t="str">
        <f>'натур показатели патриотика'!D164</f>
        <v>шт</v>
      </c>
      <c r="E190" s="170">
        <f>'таланты+инициативы0,28'!D277</f>
        <v>0.28000000000000003</v>
      </c>
    </row>
    <row r="191" spans="1:5" ht="12" customHeight="1" x14ac:dyDescent="0.25">
      <c r="A191" s="736"/>
      <c r="B191" s="737"/>
      <c r="C191" s="112" t="str">
        <f>'натур показатели патриотика'!C165</f>
        <v>кенгуру</v>
      </c>
      <c r="D191" s="67" t="str">
        <f>'натур показатели патриотика'!D165</f>
        <v>шт</v>
      </c>
      <c r="E191" s="170">
        <f>'таланты+инициативы0,28'!D278</f>
        <v>0.56000000000000005</v>
      </c>
    </row>
    <row r="192" spans="1:5" ht="12" customHeight="1" x14ac:dyDescent="0.25">
      <c r="A192" s="736"/>
      <c r="B192" s="737"/>
      <c r="C192" s="112" t="str">
        <f>'натур показатели патриотика'!C166</f>
        <v>цемент 50 кг</v>
      </c>
      <c r="D192" s="67" t="str">
        <f>'натур показатели патриотика'!D166</f>
        <v>шт</v>
      </c>
      <c r="E192" s="170">
        <f>'таланты+инициативы0,28'!D279</f>
        <v>0.56000000000000005</v>
      </c>
    </row>
    <row r="193" spans="1:5" ht="12" customHeight="1" x14ac:dyDescent="0.25">
      <c r="A193" s="736"/>
      <c r="B193" s="737"/>
      <c r="C193" s="112" t="str">
        <f>'натур показатели патриотика'!C167</f>
        <v>эмаль аэрозоль</v>
      </c>
      <c r="D193" s="67" t="str">
        <f>'натур показатели патриотика'!D167</f>
        <v>шт</v>
      </c>
      <c r="E193" s="170">
        <f>'таланты+инициативы0,28'!D280</f>
        <v>1.4000000000000001</v>
      </c>
    </row>
    <row r="194" spans="1:5" ht="12" customHeight="1" x14ac:dyDescent="0.25">
      <c r="A194" s="736"/>
      <c r="B194" s="737"/>
      <c r="C194" s="112" t="str">
        <f>'натур показатели патриотика'!C168</f>
        <v>эмаль аэрозоль</v>
      </c>
      <c r="D194" s="67" t="str">
        <f>'натур показатели патриотика'!D168</f>
        <v>шт</v>
      </c>
      <c r="E194" s="170">
        <f>'таланты+инициативы0,28'!D281</f>
        <v>1.4000000000000001</v>
      </c>
    </row>
    <row r="195" spans="1:5" ht="12" customHeight="1" x14ac:dyDescent="0.25">
      <c r="A195" s="736"/>
      <c r="B195" s="737"/>
      <c r="C195" s="112" t="str">
        <f>'натур показатели патриотика'!C169</f>
        <v>рукав резина</v>
      </c>
      <c r="D195" s="67" t="str">
        <f>'натур показатели патриотика'!D169</f>
        <v>шт</v>
      </c>
      <c r="E195" s="170">
        <f>'таланты+инициативы0,28'!D282</f>
        <v>1.6800000000000002</v>
      </c>
    </row>
    <row r="196" spans="1:5" ht="12" customHeight="1" x14ac:dyDescent="0.25">
      <c r="A196" s="736"/>
      <c r="B196" s="737"/>
      <c r="C196" s="112" t="str">
        <f>'натур показатели патриотика'!C170</f>
        <v>лампа</v>
      </c>
      <c r="D196" s="67" t="str">
        <f>'натур показатели патриотика'!D170</f>
        <v>шт</v>
      </c>
      <c r="E196" s="170">
        <f>'таланты+инициативы0,28'!D283</f>
        <v>1.4000000000000001</v>
      </c>
    </row>
    <row r="197" spans="1:5" ht="12" customHeight="1" x14ac:dyDescent="0.25">
      <c r="A197" s="736"/>
      <c r="B197" s="737"/>
      <c r="C197" s="112" t="str">
        <f>'натур показатели патриотика'!C171</f>
        <v>лампа энергосберегающая</v>
      </c>
      <c r="D197" s="67" t="str">
        <f>'натур показатели патриотика'!D171</f>
        <v>шт</v>
      </c>
      <c r="E197" s="170">
        <f>'таланты+инициативы0,28'!D284</f>
        <v>0.28000000000000003</v>
      </c>
    </row>
    <row r="198" spans="1:5" ht="12" customHeight="1" x14ac:dyDescent="0.25">
      <c r="A198" s="736"/>
      <c r="B198" s="737"/>
      <c r="C198" s="112" t="str">
        <f>'натур показатели патриотика'!C172</f>
        <v>антифриз</v>
      </c>
      <c r="D198" s="67" t="str">
        <f>'натур показатели патриотика'!D172</f>
        <v>шт</v>
      </c>
      <c r="E198" s="170">
        <f>'таланты+инициативы0,28'!D285</f>
        <v>0.28000000000000003</v>
      </c>
    </row>
    <row r="199" spans="1:5" ht="12" customHeight="1" x14ac:dyDescent="0.25">
      <c r="A199" s="736"/>
      <c r="B199" s="737"/>
      <c r="C199" s="112" t="str">
        <f>'натур показатели патриотика'!C173</f>
        <v>коврик автомобильный</v>
      </c>
      <c r="D199" s="67" t="str">
        <f>'натур показатели патриотика'!D173</f>
        <v>шт</v>
      </c>
      <c r="E199" s="170">
        <f>'таланты+инициативы0,28'!D286</f>
        <v>0.28000000000000003</v>
      </c>
    </row>
    <row r="200" spans="1:5" ht="12" customHeight="1" x14ac:dyDescent="0.25">
      <c r="A200" s="736"/>
      <c r="B200" s="737"/>
      <c r="C200" s="112" t="str">
        <f>'натур показатели патриотика'!C174</f>
        <v>краска акрил</v>
      </c>
      <c r="D200" s="67" t="str">
        <f>'натур показатели патриотика'!D174</f>
        <v>шт</v>
      </c>
      <c r="E200" s="170">
        <f>'таланты+инициативы0,28'!D287</f>
        <v>0.84000000000000008</v>
      </c>
    </row>
    <row r="201" spans="1:5" ht="12" customHeight="1" x14ac:dyDescent="0.25">
      <c r="A201" s="736"/>
      <c r="B201" s="737"/>
      <c r="C201" s="112" t="str">
        <f>'натур показатели патриотика'!C175</f>
        <v>валик</v>
      </c>
      <c r="D201" s="67" t="str">
        <f>'натур показатели патриотика'!D175</f>
        <v>шт</v>
      </c>
      <c r="E201" s="170">
        <f>'таланты+инициативы0,28'!D288</f>
        <v>1.1200000000000001</v>
      </c>
    </row>
    <row r="202" spans="1:5" ht="12" customHeight="1" x14ac:dyDescent="0.25">
      <c r="A202" s="736"/>
      <c r="B202" s="737"/>
      <c r="C202" s="112" t="str">
        <f>'натур показатели патриотика'!C176</f>
        <v>скотч маляр</v>
      </c>
      <c r="D202" s="67" t="str">
        <f>'натур показатели патриотика'!D176</f>
        <v>шт</v>
      </c>
      <c r="E202" s="170">
        <f>'таланты+инициативы0,28'!D289</f>
        <v>1.4000000000000001</v>
      </c>
    </row>
    <row r="203" spans="1:5" ht="12" customHeight="1" x14ac:dyDescent="0.25">
      <c r="A203" s="736"/>
      <c r="B203" s="737"/>
      <c r="C203" s="112" t="str">
        <f>'натур показатели патриотика'!C177</f>
        <v xml:space="preserve">колер </v>
      </c>
      <c r="D203" s="67" t="str">
        <f>'натур показатели патриотика'!D177</f>
        <v>шт</v>
      </c>
      <c r="E203" s="170">
        <f>'таланты+инициативы0,28'!D290</f>
        <v>1.4000000000000001</v>
      </c>
    </row>
    <row r="204" spans="1:5" ht="12" customHeight="1" x14ac:dyDescent="0.25">
      <c r="A204" s="736"/>
      <c r="B204" s="737"/>
      <c r="C204" s="112" t="str">
        <f>'натур показатели патриотика'!C178</f>
        <v>скотч маляр</v>
      </c>
      <c r="D204" s="67" t="str">
        <f>'натур показатели патриотика'!D178</f>
        <v>шт</v>
      </c>
      <c r="E204" s="170">
        <f>'таланты+инициативы0,28'!D291</f>
        <v>3.08</v>
      </c>
    </row>
    <row r="205" spans="1:5" ht="12" customHeight="1" x14ac:dyDescent="0.25">
      <c r="A205" s="736"/>
      <c r="B205" s="737"/>
      <c r="C205" s="112" t="str">
        <f>'натур показатели патриотика'!C179</f>
        <v>паста колеровочная</v>
      </c>
      <c r="D205" s="67" t="str">
        <f>'натур показатели патриотика'!D179</f>
        <v>шт</v>
      </c>
      <c r="E205" s="170">
        <f>'таланты+инициативы0,28'!D292</f>
        <v>2.8000000000000003</v>
      </c>
    </row>
    <row r="206" spans="1:5" ht="12" customHeight="1" x14ac:dyDescent="0.25">
      <c r="A206" s="736"/>
      <c r="B206" s="737"/>
      <c r="C206" s="112" t="str">
        <f>'натур показатели патриотика'!C180</f>
        <v>колер</v>
      </c>
      <c r="D206" s="67" t="str">
        <f>'натур показатели патриотика'!D180</f>
        <v>шт</v>
      </c>
      <c r="E206" s="170">
        <f>'таланты+инициативы0,28'!D293</f>
        <v>2.2400000000000002</v>
      </c>
    </row>
    <row r="207" spans="1:5" ht="12" customHeight="1" x14ac:dyDescent="0.25">
      <c r="A207" s="736"/>
      <c r="B207" s="737"/>
      <c r="C207" s="112" t="str">
        <f>'натур показатели патриотика'!C181</f>
        <v>краска акрил</v>
      </c>
      <c r="D207" s="67" t="str">
        <f>'натур показатели патриотика'!D181</f>
        <v>шт</v>
      </c>
      <c r="E207" s="170">
        <f>'таланты+инициативы0,28'!D294</f>
        <v>0.28000000000000003</v>
      </c>
    </row>
    <row r="208" spans="1:5" ht="12" customHeight="1" x14ac:dyDescent="0.25">
      <c r="A208" s="736"/>
      <c r="B208" s="737"/>
      <c r="C208" s="112" t="str">
        <f>'натур показатели патриотика'!C182</f>
        <v>насадка на валик</v>
      </c>
      <c r="D208" s="67" t="str">
        <f>'натур показатели патриотика'!D182</f>
        <v>шт</v>
      </c>
      <c r="E208" s="170">
        <f>'таланты+инициативы0,28'!D295</f>
        <v>1.1200000000000001</v>
      </c>
    </row>
    <row r="209" spans="1:5" ht="12" customHeight="1" x14ac:dyDescent="0.25">
      <c r="A209" s="736"/>
      <c r="B209" s="737"/>
      <c r="C209" s="112" t="str">
        <f>'натур показатели патриотика'!C183</f>
        <v>HDMI кабель 5м</v>
      </c>
      <c r="D209" s="67" t="str">
        <f>'натур показатели патриотика'!D183</f>
        <v>шт</v>
      </c>
      <c r="E209" s="170">
        <f>'таланты+инициативы0,28'!D296</f>
        <v>0.28000000000000003</v>
      </c>
    </row>
    <row r="210" spans="1:5" ht="12" customHeight="1" x14ac:dyDescent="0.25">
      <c r="A210" s="736"/>
      <c r="B210" s="737"/>
      <c r="C210" s="112" t="str">
        <f>'натур показатели патриотика'!C184</f>
        <v>HDMI кабель 10м</v>
      </c>
      <c r="D210" s="67" t="str">
        <f>'натур показатели патриотика'!D184</f>
        <v>шт</v>
      </c>
      <c r="E210" s="170">
        <f>'таланты+инициативы0,28'!D297</f>
        <v>0.28000000000000003</v>
      </c>
    </row>
    <row r="211" spans="1:5" ht="12" customHeight="1" x14ac:dyDescent="0.25">
      <c r="A211" s="736"/>
      <c r="B211" s="737"/>
      <c r="C211" s="112" t="str">
        <f>'натур показатели патриотика'!C185</f>
        <v>сумка для ноутбука</v>
      </c>
      <c r="D211" s="67" t="str">
        <f>'натур показатели патриотика'!D185</f>
        <v>шт</v>
      </c>
      <c r="E211" s="170">
        <f>'таланты+инициативы0,28'!D298</f>
        <v>0.84000000000000008</v>
      </c>
    </row>
    <row r="212" spans="1:5" ht="12" customHeight="1" x14ac:dyDescent="0.25">
      <c r="A212" s="736"/>
      <c r="B212" s="737"/>
      <c r="C212" s="112" t="str">
        <f>'натур показатели патриотика'!C186</f>
        <v>флеш карта</v>
      </c>
      <c r="D212" s="67" t="str">
        <f>'натур показатели патриотика'!D186</f>
        <v>шт</v>
      </c>
      <c r="E212" s="170">
        <f>'таланты+инициативы0,28'!D299</f>
        <v>1.6800000000000002</v>
      </c>
    </row>
    <row r="213" spans="1:5" ht="12" customHeight="1" x14ac:dyDescent="0.25">
      <c r="A213" s="736"/>
      <c r="B213" s="737"/>
      <c r="C213" s="112" t="str">
        <f>'натур показатели патриотика'!C187</f>
        <v>кулер для процессора</v>
      </c>
      <c r="D213" s="67" t="str">
        <f>'натур показатели патриотика'!D187</f>
        <v>шт</v>
      </c>
      <c r="E213" s="170">
        <f>'таланты+инициативы0,28'!D300</f>
        <v>0.28000000000000003</v>
      </c>
    </row>
    <row r="214" spans="1:5" ht="12" customHeight="1" x14ac:dyDescent="0.25">
      <c r="A214" s="736"/>
      <c r="B214" s="737"/>
      <c r="C214" s="112" t="str">
        <f>'натур показатели патриотика'!C188</f>
        <v>блок питания</v>
      </c>
      <c r="D214" s="67" t="str">
        <f>'натур показатели патриотика'!D188</f>
        <v>шт</v>
      </c>
      <c r="E214" s="170">
        <f>'таланты+инициативы0,28'!D301</f>
        <v>0.28000000000000003</v>
      </c>
    </row>
    <row r="215" spans="1:5" ht="12" customHeight="1" x14ac:dyDescent="0.25">
      <c r="A215" s="736"/>
      <c r="B215" s="737"/>
      <c r="C215" s="112" t="str">
        <f>'натур показатели патриотика'!C189</f>
        <v>клавиатура</v>
      </c>
      <c r="D215" s="67" t="str">
        <f>'натур показатели патриотика'!D189</f>
        <v>шт</v>
      </c>
      <c r="E215" s="170">
        <f>'таланты+инициативы0,28'!D302</f>
        <v>0.84000000000000008</v>
      </c>
    </row>
    <row r="216" spans="1:5" ht="12" customHeight="1" x14ac:dyDescent="0.25">
      <c r="A216" s="736"/>
      <c r="B216" s="737"/>
      <c r="C216" s="112" t="str">
        <f>'натур показатели патриотика'!C190</f>
        <v>снеговая лопата</v>
      </c>
      <c r="D216" s="67" t="str">
        <f>'натур показатели патриотика'!D190</f>
        <v>шт</v>
      </c>
      <c r="E216" s="170">
        <f>'таланты+инициативы0,28'!D303</f>
        <v>0.28000000000000003</v>
      </c>
    </row>
    <row r="217" spans="1:5" ht="12" customHeight="1" x14ac:dyDescent="0.25">
      <c r="A217" s="736"/>
      <c r="B217" s="737"/>
      <c r="C217" s="112" t="str">
        <f>'натур показатели патриотика'!C191</f>
        <v>уголок</v>
      </c>
      <c r="D217" s="67" t="str">
        <f>'натур показатели патриотика'!D191</f>
        <v>шт</v>
      </c>
      <c r="E217" s="170">
        <f>'таланты+инициативы0,28'!D304</f>
        <v>5.6000000000000005</v>
      </c>
    </row>
    <row r="218" spans="1:5" ht="12" customHeight="1" x14ac:dyDescent="0.25">
      <c r="A218" s="736"/>
      <c r="B218" s="737"/>
      <c r="C218" s="112" t="str">
        <f>'натур показатели патриотика'!C192</f>
        <v>перчатки</v>
      </c>
      <c r="D218" s="67" t="str">
        <f>'натур показатели патриотика'!D192</f>
        <v>шт</v>
      </c>
      <c r="E218" s="170">
        <f>'таланты+инициативы0,28'!D305</f>
        <v>0.28000000000000003</v>
      </c>
    </row>
    <row r="219" spans="1:5" ht="12" customHeight="1" x14ac:dyDescent="0.25">
      <c r="A219" s="736"/>
      <c r="B219" s="737"/>
      <c r="C219" s="112" t="str">
        <f>'натур показатели патриотика'!C193</f>
        <v>шпатель</v>
      </c>
      <c r="D219" s="67" t="str">
        <f>'натур показатели патриотика'!D193</f>
        <v>шт</v>
      </c>
      <c r="E219" s="170">
        <f>'таланты+инициативы0,28'!D306</f>
        <v>0.28000000000000003</v>
      </c>
    </row>
    <row r="220" spans="1:5" x14ac:dyDescent="0.25">
      <c r="A220" s="736"/>
      <c r="B220" s="737"/>
      <c r="C220" s="112" t="str">
        <f>'натур показатели патриотика'!C194</f>
        <v>шпатлевка</v>
      </c>
      <c r="D220" s="67" t="str">
        <f>'натур показатели патриотика'!D194</f>
        <v>шт</v>
      </c>
      <c r="E220" s="170">
        <f>'таланты+инициативы0,28'!D307</f>
        <v>0.28000000000000003</v>
      </c>
    </row>
    <row r="221" spans="1:5" x14ac:dyDescent="0.25">
      <c r="A221" s="736"/>
      <c r="B221" s="737"/>
      <c r="C221" s="112" t="str">
        <f>'натур показатели патриотика'!C195</f>
        <v>алебастр</v>
      </c>
      <c r="D221" s="67" t="str">
        <f>'натур показатели патриотика'!D195</f>
        <v>шт</v>
      </c>
      <c r="E221" s="170">
        <f>'таланты+инициативы0,28'!D308</f>
        <v>0.28000000000000003</v>
      </c>
    </row>
    <row r="222" spans="1:5" x14ac:dyDescent="0.25">
      <c r="A222" s="736"/>
      <c r="B222" s="737"/>
      <c r="C222" s="112" t="str">
        <f>'натур показатели патриотика'!C196</f>
        <v>кран шаровый</v>
      </c>
      <c r="D222" s="67" t="str">
        <f>'натур показатели патриотика'!D196</f>
        <v>шт</v>
      </c>
      <c r="E222" s="170">
        <f>'таланты+инициативы0,28'!D309</f>
        <v>1.6800000000000002</v>
      </c>
    </row>
    <row r="223" spans="1:5" x14ac:dyDescent="0.25">
      <c r="A223" s="736"/>
      <c r="B223" s="737"/>
      <c r="C223" s="112" t="str">
        <f>'натур показатели патриотика'!C197</f>
        <v>мешок зеленый</v>
      </c>
      <c r="D223" s="67" t="str">
        <f>'натур показатели патриотика'!D197</f>
        <v>шт</v>
      </c>
      <c r="E223" s="170">
        <f>'таланты+инициативы0,28'!D310</f>
        <v>14.000000000000002</v>
      </c>
    </row>
    <row r="224" spans="1:5" x14ac:dyDescent="0.25">
      <c r="A224" s="736"/>
      <c r="B224" s="737"/>
      <c r="C224" s="112" t="str">
        <f>'натур показатели патриотика'!C198</f>
        <v>настольная игра "тараканьи бега"</v>
      </c>
      <c r="D224" s="67" t="str">
        <f>'натур показатели патриотика'!D198</f>
        <v>шт</v>
      </c>
      <c r="E224" s="170">
        <f>'таланты+инициативы0,28'!D311</f>
        <v>0.28000000000000003</v>
      </c>
    </row>
    <row r="225" spans="1:5" x14ac:dyDescent="0.25">
      <c r="A225" s="736"/>
      <c r="B225" s="737"/>
      <c r="C225" s="112" t="str">
        <f>'натур показатели патриотика'!C199</f>
        <v>настольная игра "Свинтус"</v>
      </c>
      <c r="D225" s="67" t="str">
        <f>'натур показатели патриотика'!D199</f>
        <v>шт</v>
      </c>
      <c r="E225" s="170">
        <f>'таланты+инициативы0,28'!D312</f>
        <v>0.28000000000000003</v>
      </c>
    </row>
    <row r="226" spans="1:5" x14ac:dyDescent="0.25">
      <c r="A226" s="736"/>
      <c r="B226" s="737"/>
      <c r="C226" s="112" t="str">
        <f>'натур показатели патриотика'!C200</f>
        <v>настольная игра "мафия"</v>
      </c>
      <c r="D226" s="67" t="str">
        <f>'натур показатели патриотика'!D200</f>
        <v>шт</v>
      </c>
      <c r="E226" s="170">
        <f>'таланты+инициативы0,28'!D313</f>
        <v>0.28000000000000003</v>
      </c>
    </row>
    <row r="227" spans="1:5" x14ac:dyDescent="0.25">
      <c r="A227" s="736"/>
      <c r="B227" s="737"/>
      <c r="C227" s="112" t="str">
        <f>'натур показатели патриотика'!C201</f>
        <v>мыло жидкое</v>
      </c>
      <c r="D227" s="67" t="str">
        <f>'натур показатели патриотика'!D201</f>
        <v>шт</v>
      </c>
      <c r="E227" s="170">
        <f>'таланты+инициативы0,28'!D314</f>
        <v>0.84000000000000008</v>
      </c>
    </row>
    <row r="228" spans="1:5" x14ac:dyDescent="0.25">
      <c r="A228" s="736"/>
      <c r="B228" s="737"/>
      <c r="C228" s="112" t="str">
        <f>'натур показатели патриотика'!C202</f>
        <v>насадка на швабру</v>
      </c>
      <c r="D228" s="67" t="str">
        <f>'натур показатели патриотика'!D202</f>
        <v>шт</v>
      </c>
      <c r="E228" s="170">
        <f>'таланты+инициативы0,28'!D315</f>
        <v>2.8000000000000003</v>
      </c>
    </row>
    <row r="229" spans="1:5" x14ac:dyDescent="0.25">
      <c r="A229" s="736"/>
      <c r="B229" s="737"/>
      <c r="C229" s="112" t="str">
        <f>'натур показатели патриотика'!C203</f>
        <v>ведро пластик</v>
      </c>
      <c r="D229" s="67" t="str">
        <f>'натур показатели патриотика'!D203</f>
        <v>шт</v>
      </c>
      <c r="E229" s="170">
        <f>'таланты+инициативы0,28'!D316</f>
        <v>0.56000000000000005</v>
      </c>
    </row>
    <row r="230" spans="1:5" x14ac:dyDescent="0.25">
      <c r="A230" s="736"/>
      <c r="B230" s="737"/>
      <c r="C230" s="112" t="str">
        <f>'натур показатели патриотика'!C204</f>
        <v>туал бумага</v>
      </c>
      <c r="D230" s="67" t="str">
        <f>'натур показатели патриотика'!D204</f>
        <v>шт</v>
      </c>
      <c r="E230" s="170">
        <f>'таланты+инициативы0,28'!D317</f>
        <v>14.000000000000002</v>
      </c>
    </row>
    <row r="231" spans="1:5" x14ac:dyDescent="0.25">
      <c r="A231" s="736"/>
      <c r="B231" s="737"/>
      <c r="C231" s="112" t="str">
        <f>'натур показатели патриотика'!C205</f>
        <v>кнопки силовые</v>
      </c>
      <c r="D231" s="67" t="str">
        <f>'натур показатели патриотика'!D205</f>
        <v>шт</v>
      </c>
      <c r="E231" s="170">
        <f>'таланты+инициативы0,28'!D318</f>
        <v>22.400000000000002</v>
      </c>
    </row>
    <row r="232" spans="1:5" x14ac:dyDescent="0.25">
      <c r="A232" s="736"/>
      <c r="B232" s="737"/>
      <c r="C232" s="112" t="str">
        <f>'натур показатели патриотика'!C206</f>
        <v>канц нож</v>
      </c>
      <c r="D232" s="67" t="str">
        <f>'натур показатели патриотика'!D206</f>
        <v>шт</v>
      </c>
      <c r="E232" s="170">
        <f>'таланты+инициативы0,28'!D319</f>
        <v>2.8000000000000003</v>
      </c>
    </row>
    <row r="233" spans="1:5" x14ac:dyDescent="0.25">
      <c r="A233" s="736"/>
      <c r="B233" s="737"/>
      <c r="C233" s="112" t="str">
        <f>'натур показатели патриотика'!C207</f>
        <v>нож для хобби</v>
      </c>
      <c r="D233" s="67" t="str">
        <f>'натур показатели патриотика'!D207</f>
        <v>шт</v>
      </c>
      <c r="E233" s="170">
        <f>'таланты+инициативы0,28'!D320</f>
        <v>1.4000000000000001</v>
      </c>
    </row>
    <row r="234" spans="1:5" x14ac:dyDescent="0.25">
      <c r="A234" s="736"/>
      <c r="B234" s="737"/>
      <c r="C234" s="112" t="str">
        <f>'натур показатели патриотика'!C208</f>
        <v>магниты для доски (уп 9 шт)</v>
      </c>
      <c r="D234" s="67" t="str">
        <f>'натур показатели патриотика'!D208</f>
        <v>шт</v>
      </c>
      <c r="E234" s="170">
        <f>'таланты+инициативы0,28'!D321</f>
        <v>1.4000000000000001</v>
      </c>
    </row>
    <row r="235" spans="1:5" x14ac:dyDescent="0.25">
      <c r="A235" s="736"/>
      <c r="B235" s="737"/>
      <c r="C235" s="112" t="str">
        <f>'натур показатели патриотика'!C209</f>
        <v>ежедневник</v>
      </c>
      <c r="D235" s="67" t="str">
        <f>'натур показатели патриотика'!D209</f>
        <v>шт</v>
      </c>
      <c r="E235" s="170">
        <f>'таланты+инициативы0,28'!D322</f>
        <v>1.4000000000000001</v>
      </c>
    </row>
    <row r="236" spans="1:5" x14ac:dyDescent="0.25">
      <c r="A236" s="736"/>
      <c r="B236" s="737"/>
      <c r="C236" s="112" t="str">
        <f>'натур показатели патриотика'!C210</f>
        <v>ср-во для стекол</v>
      </c>
      <c r="D236" s="67" t="str">
        <f>'натур показатели патриотика'!D210</f>
        <v>шт</v>
      </c>
      <c r="E236" s="170">
        <f>'таланты+инициативы0,28'!D323</f>
        <v>0.56000000000000005</v>
      </c>
    </row>
    <row r="237" spans="1:5" x14ac:dyDescent="0.25">
      <c r="A237" s="736"/>
      <c r="B237" s="737"/>
      <c r="C237" s="112" t="str">
        <f>'натур показатели патриотика'!C211</f>
        <v>пемолюкс</v>
      </c>
      <c r="D237" s="67" t="str">
        <f>'натур показатели патриотика'!D211</f>
        <v>шт</v>
      </c>
      <c r="E237" s="170">
        <f>'таланты+инициативы0,28'!D324</f>
        <v>2.8000000000000003</v>
      </c>
    </row>
    <row r="238" spans="1:5" x14ac:dyDescent="0.25">
      <c r="A238" s="736"/>
      <c r="B238" s="737"/>
      <c r="C238" s="112" t="str">
        <f>'натур показатели патриотика'!C212</f>
        <v>доместос</v>
      </c>
      <c r="D238" s="67" t="str">
        <f>'натур показатели патриотика'!D212</f>
        <v>шт</v>
      </c>
      <c r="E238" s="170">
        <f>'таланты+инициативы0,28'!D325</f>
        <v>1.1200000000000001</v>
      </c>
    </row>
    <row r="239" spans="1:5" x14ac:dyDescent="0.25">
      <c r="A239" s="736"/>
      <c r="B239" s="737"/>
      <c r="C239" s="112" t="str">
        <f>'натур показатели патриотика'!C213</f>
        <v>маркер</v>
      </c>
      <c r="D239" s="67" t="str">
        <f>'натур показатели патриотика'!D213</f>
        <v>шт</v>
      </c>
      <c r="E239" s="170">
        <f>'таланты+инициативы0,28'!D326</f>
        <v>8.4</v>
      </c>
    </row>
    <row r="240" spans="1:5" x14ac:dyDescent="0.25">
      <c r="A240" s="736"/>
      <c r="B240" s="737"/>
      <c r="C240" s="112" t="str">
        <f>'натур показатели патриотика'!C214</f>
        <v>тал блок освеж</v>
      </c>
      <c r="D240" s="67" t="str">
        <f>'натур показатели патриотика'!D214</f>
        <v>шт</v>
      </c>
      <c r="E240" s="170">
        <f>'таланты+инициативы0,28'!D327</f>
        <v>2.8000000000000003</v>
      </c>
    </row>
    <row r="241" spans="1:5" x14ac:dyDescent="0.25">
      <c r="A241" s="736"/>
      <c r="B241" s="737"/>
      <c r="C241" s="112" t="str">
        <f>'натур показатели патриотика'!C215</f>
        <v>футболка-поло белая с логотипом, мужская</v>
      </c>
      <c r="D241" s="67" t="str">
        <f>'натур показатели патриотика'!D215</f>
        <v>шт</v>
      </c>
      <c r="E241" s="170">
        <f>'таланты+инициативы0,28'!D328</f>
        <v>1.1200000000000001</v>
      </c>
    </row>
    <row r="242" spans="1:5" x14ac:dyDescent="0.25">
      <c r="A242" s="736"/>
      <c r="B242" s="737"/>
      <c r="C242" s="112" t="str">
        <f>'натур показатели патриотика'!C216</f>
        <v>футболка-поло белая с логотипом, женская</v>
      </c>
      <c r="D242" s="67" t="str">
        <f>'натур показатели патриотика'!D216</f>
        <v>шт</v>
      </c>
      <c r="E242" s="170">
        <f>'таланты+инициативы0,28'!D329</f>
        <v>2.5200000000000005</v>
      </c>
    </row>
    <row r="243" spans="1:5" x14ac:dyDescent="0.25">
      <c r="A243" s="736"/>
      <c r="B243" s="737"/>
      <c r="C243" s="112" t="str">
        <f>'натур показатели патриотика'!C217</f>
        <v>радиатор медный</v>
      </c>
      <c r="D243" s="67" t="str">
        <f>'натур показатели патриотика'!D217</f>
        <v>шт</v>
      </c>
      <c r="E243" s="170">
        <f>'таланты+инициативы0,28'!D330</f>
        <v>0.28000000000000003</v>
      </c>
    </row>
    <row r="244" spans="1:5" x14ac:dyDescent="0.25">
      <c r="A244" s="736"/>
      <c r="B244" s="737"/>
      <c r="C244" s="112" t="str">
        <f>'натур показатели патриотика'!C218</f>
        <v>гидротолкатель клапана</v>
      </c>
      <c r="D244" s="67" t="str">
        <f>'натур показатели патриотика'!D218</f>
        <v>шт</v>
      </c>
      <c r="E244" s="170">
        <f>'таланты+инициативы0,28'!D331</f>
        <v>0.56000000000000005</v>
      </c>
    </row>
    <row r="245" spans="1:5" x14ac:dyDescent="0.25">
      <c r="A245" s="736"/>
      <c r="B245" s="737"/>
      <c r="C245" s="112" t="str">
        <f>'натур показатели патриотика'!C219</f>
        <v>маслосъемные колпачки (16 шт)</v>
      </c>
      <c r="D245" s="67" t="str">
        <f>'натур показатели патриотика'!D219</f>
        <v>шт</v>
      </c>
      <c r="E245" s="170">
        <f>'таланты+инициативы0,28'!D332</f>
        <v>0.28000000000000003</v>
      </c>
    </row>
    <row r="246" spans="1:5" x14ac:dyDescent="0.25">
      <c r="A246" s="736"/>
      <c r="B246" s="737"/>
      <c r="C246" s="112" t="str">
        <f>'натур показатели патриотика'!C220</f>
        <v>к-т ГРМ (полный)</v>
      </c>
      <c r="D246" s="67" t="str">
        <f>'натур показатели патриотика'!D220</f>
        <v>шт</v>
      </c>
      <c r="E246" s="170">
        <f>'таланты+инициативы0,28'!D333</f>
        <v>0.28000000000000003</v>
      </c>
    </row>
    <row r="247" spans="1:5" x14ac:dyDescent="0.25">
      <c r="A247" s="736"/>
      <c r="B247" s="737"/>
      <c r="C247" s="112" t="str">
        <f>'натур показатели патриотика'!C221</f>
        <v>фланец упорный распредвала</v>
      </c>
      <c r="D247" s="67" t="str">
        <f>'натур показатели патриотика'!D221</f>
        <v>шт</v>
      </c>
      <c r="E247" s="170">
        <f>'таланты+инициативы0,28'!D334</f>
        <v>0.56000000000000005</v>
      </c>
    </row>
    <row r="248" spans="1:5" ht="22.5" customHeight="1" x14ac:dyDescent="0.25">
      <c r="A248" s="736"/>
      <c r="B248" s="737"/>
      <c r="C248" s="112" t="str">
        <f>'натур показатели патриотика'!C222</f>
        <v>гидронатяжитель цепи</v>
      </c>
      <c r="D248" s="67" t="str">
        <f>'натур показатели патриотика'!D222</f>
        <v>шт</v>
      </c>
      <c r="E248" s="170">
        <f>'таланты+инициативы0,28'!D335</f>
        <v>0.56000000000000005</v>
      </c>
    </row>
    <row r="249" spans="1:5" x14ac:dyDescent="0.25">
      <c r="A249" s="736"/>
      <c r="B249" s="737"/>
      <c r="C249" s="112" t="str">
        <f>'натур показатели патриотика'!C223</f>
        <v>прокладка головки блока</v>
      </c>
      <c r="D249" s="67" t="str">
        <f>'натур показатели патриотика'!D223</f>
        <v>шт</v>
      </c>
      <c r="E249" s="170">
        <f>'таланты+инициативы0,28'!D336</f>
        <v>0.28000000000000003</v>
      </c>
    </row>
    <row r="250" spans="1:5" x14ac:dyDescent="0.25">
      <c r="A250" s="736"/>
      <c r="B250" s="737"/>
      <c r="C250" s="112" t="str">
        <f>'натур показатели патриотика'!C224</f>
        <v>к-т прокладок на дв.4091</v>
      </c>
      <c r="D250" s="67" t="str">
        <f>'натур показатели патриотика'!D224</f>
        <v>шт</v>
      </c>
      <c r="E250" s="170">
        <f>'таланты+инициативы0,28'!D337</f>
        <v>0.28000000000000003</v>
      </c>
    </row>
    <row r="251" spans="1:5" x14ac:dyDescent="0.25">
      <c r="A251" s="736"/>
      <c r="B251" s="737"/>
      <c r="C251" s="112" t="str">
        <f>'натур показатели патриотика'!C225</f>
        <v>dextron iv</v>
      </c>
      <c r="D251" s="67" t="str">
        <f>'натур показатели патриотика'!D225</f>
        <v>шт</v>
      </c>
      <c r="E251" s="170">
        <f>'таланты+инициативы0,28'!D338</f>
        <v>0.28000000000000003</v>
      </c>
    </row>
    <row r="252" spans="1:5" x14ac:dyDescent="0.25">
      <c r="A252" s="736"/>
      <c r="B252" s="737"/>
      <c r="C252" s="112" t="str">
        <f>'натур показатели патриотика'!C226</f>
        <v>смазка (шрус)</v>
      </c>
      <c r="D252" s="67" t="str">
        <f>'натур показатели патриотика'!D226</f>
        <v>шт</v>
      </c>
      <c r="E252" s="170">
        <f>'таланты+инициативы0,28'!D339</f>
        <v>1.4000000000000001</v>
      </c>
    </row>
    <row r="253" spans="1:5" x14ac:dyDescent="0.25">
      <c r="A253" s="736"/>
      <c r="B253" s="737"/>
      <c r="C253" s="112" t="str">
        <f>'натур показатели патриотика'!C227</f>
        <v>смазка литол-24</v>
      </c>
      <c r="D253" s="67" t="str">
        <f>'натур показатели патриотика'!D227</f>
        <v>шт</v>
      </c>
      <c r="E253" s="170">
        <f>'таланты+инициативы0,28'!D340</f>
        <v>1.1200000000000001</v>
      </c>
    </row>
    <row r="254" spans="1:5" x14ac:dyDescent="0.25">
      <c r="A254" s="736"/>
      <c r="B254" s="737"/>
      <c r="C254" s="112" t="str">
        <f>'натур показатели патриотика'!C228</f>
        <v>тормозная жидкость (0,910 кг)</v>
      </c>
      <c r="D254" s="67" t="str">
        <f>'натур показатели патриотика'!D228</f>
        <v>шт</v>
      </c>
      <c r="E254" s="170">
        <f>'таланты+инициативы0,28'!D341</f>
        <v>0.56000000000000005</v>
      </c>
    </row>
    <row r="255" spans="1:5" x14ac:dyDescent="0.25">
      <c r="A255" s="736"/>
      <c r="B255" s="737"/>
      <c r="C255" s="112" t="str">
        <f>'натур показатели патриотика'!C229</f>
        <v>детали для пазла "Многоуровневая карта Северо-Енисейского района"</v>
      </c>
      <c r="D255" s="67" t="str">
        <f>'натур показатели патриотика'!D229</f>
        <v>шт</v>
      </c>
      <c r="E255" s="170">
        <f>'таланты+инициативы0,28'!D342</f>
        <v>0.28000000000000003</v>
      </c>
    </row>
    <row r="256" spans="1:5" x14ac:dyDescent="0.25">
      <c r="A256" s="736"/>
      <c r="B256" s="737"/>
      <c r="C256" s="112" t="str">
        <f>'натур показатели патриотика'!C230</f>
        <v>антифриз УАЗ</v>
      </c>
      <c r="D256" s="67" t="str">
        <f>'натур показатели патриотика'!D230</f>
        <v>шт</v>
      </c>
      <c r="E256" s="170">
        <f>'таланты+инициативы0,28'!D343</f>
        <v>0.56000000000000005</v>
      </c>
    </row>
    <row r="257" spans="1:5" x14ac:dyDescent="0.25">
      <c r="A257" s="736"/>
      <c r="B257" s="737"/>
      <c r="C257" s="112" t="str">
        <f>'натур показатели патриотика'!C231</f>
        <v>ГСМ УАЗ (Масло двигатель)</v>
      </c>
      <c r="D257" s="67" t="str">
        <f>'натур показатели патриотика'!D231</f>
        <v>шт</v>
      </c>
      <c r="E257" s="170">
        <f>'таланты+инициативы0,28'!D344</f>
        <v>2.2400000000000002</v>
      </c>
    </row>
    <row r="258" spans="1:5" x14ac:dyDescent="0.25">
      <c r="A258" s="736"/>
      <c r="B258" s="737"/>
      <c r="C258" s="112" t="str">
        <f>'натур показатели патриотика'!C232</f>
        <v>ГСМ Бензин</v>
      </c>
      <c r="D258" s="67" t="str">
        <f>'натур показатели патриотика'!D232</f>
        <v>шт</v>
      </c>
      <c r="E258" s="170">
        <f>'таланты+инициативы0,28'!D345</f>
        <v>840.00000000000011</v>
      </c>
    </row>
    <row r="259" spans="1:5" hidden="1" x14ac:dyDescent="0.25">
      <c r="A259" s="736"/>
      <c r="B259" s="737"/>
      <c r="C259" s="112">
        <f>'натур показатели патриотика'!C233</f>
        <v>0</v>
      </c>
      <c r="D259" s="67">
        <f>'натур показатели патриотика'!D233</f>
        <v>0</v>
      </c>
      <c r="E259" s="170">
        <f>'таланты+инициативы0,28'!D346</f>
        <v>0</v>
      </c>
    </row>
    <row r="260" spans="1:5" hidden="1" x14ac:dyDescent="0.25">
      <c r="A260" s="736"/>
      <c r="B260" s="737"/>
      <c r="C260" s="112">
        <f>'натур показатели патриотика'!C234</f>
        <v>0</v>
      </c>
      <c r="D260" s="67">
        <f>'натур показатели патриотика'!D234</f>
        <v>0</v>
      </c>
      <c r="E260" s="170">
        <f>'таланты+инициативы0,28'!D347</f>
        <v>0</v>
      </c>
    </row>
    <row r="261" spans="1:5" hidden="1" x14ac:dyDescent="0.25">
      <c r="A261" s="736"/>
      <c r="B261" s="737"/>
      <c r="C261" s="112">
        <f>'натур показатели патриотика'!C235</f>
        <v>0</v>
      </c>
      <c r="D261" s="67">
        <f>'натур показатели патриотика'!D235</f>
        <v>0</v>
      </c>
      <c r="E261" s="170">
        <f>'таланты+инициативы0,28'!D348</f>
        <v>0</v>
      </c>
    </row>
    <row r="262" spans="1:5" hidden="1" x14ac:dyDescent="0.25">
      <c r="A262" s="736"/>
      <c r="B262" s="737"/>
      <c r="C262" s="112">
        <f>'натур показатели патриотика'!C236</f>
        <v>0</v>
      </c>
      <c r="D262" s="67">
        <f>'натур показатели патриотика'!D236</f>
        <v>0</v>
      </c>
      <c r="E262" s="170">
        <f>'таланты+инициативы0,28'!D349</f>
        <v>0</v>
      </c>
    </row>
    <row r="263" spans="1:5" hidden="1" x14ac:dyDescent="0.25">
      <c r="A263" s="736"/>
      <c r="B263" s="737"/>
      <c r="C263" s="112">
        <f>'натур показатели патриотика'!C237</f>
        <v>0</v>
      </c>
      <c r="D263" s="67">
        <f>'натур показатели патриотика'!D237</f>
        <v>0</v>
      </c>
      <c r="E263" s="170">
        <f>'таланты+инициативы0,28'!D350</f>
        <v>0</v>
      </c>
    </row>
    <row r="264" spans="1:5" hidden="1" x14ac:dyDescent="0.25">
      <c r="A264" s="736"/>
      <c r="B264" s="737"/>
      <c r="C264" s="112">
        <f>'натур показатели патриотика'!C238</f>
        <v>0</v>
      </c>
      <c r="D264" s="67">
        <f>'натур показатели патриотика'!D238</f>
        <v>0</v>
      </c>
      <c r="E264" s="170">
        <f>'таланты+инициативы0,28'!D351</f>
        <v>0</v>
      </c>
    </row>
    <row r="265" spans="1:5" hidden="1" x14ac:dyDescent="0.25">
      <c r="A265" s="736"/>
      <c r="B265" s="737"/>
      <c r="C265" s="112">
        <f>'натур показатели патриотика'!C239</f>
        <v>0</v>
      </c>
      <c r="D265" s="67">
        <f>'натур показатели патриотика'!D239</f>
        <v>0</v>
      </c>
      <c r="E265" s="170">
        <f>'таланты+инициативы0,28'!D352</f>
        <v>0</v>
      </c>
    </row>
    <row r="266" spans="1:5" hidden="1" x14ac:dyDescent="0.25">
      <c r="A266" s="736"/>
      <c r="B266" s="737"/>
      <c r="C266" s="112">
        <f>'натур показатели патриотика'!C240</f>
        <v>0</v>
      </c>
      <c r="D266" s="67">
        <f>'натур показатели патриотика'!D240</f>
        <v>0</v>
      </c>
      <c r="E266" s="170">
        <f>'таланты+инициативы0,28'!D353</f>
        <v>0</v>
      </c>
    </row>
    <row r="267" spans="1:5" hidden="1" x14ac:dyDescent="0.25">
      <c r="A267" s="736"/>
      <c r="B267" s="737"/>
      <c r="C267" s="112">
        <f>'натур показатели патриотика'!C241</f>
        <v>0</v>
      </c>
      <c r="D267" s="67">
        <f>'натур показатели патриотика'!D241</f>
        <v>0</v>
      </c>
      <c r="E267" s="170">
        <f>'таланты+инициативы0,28'!D354</f>
        <v>0</v>
      </c>
    </row>
    <row r="268" spans="1:5" hidden="1" x14ac:dyDescent="0.25">
      <c r="A268" s="736"/>
      <c r="B268" s="737"/>
      <c r="C268" s="112">
        <f>'натур показатели патриотика'!C242</f>
        <v>0</v>
      </c>
      <c r="D268" s="67">
        <f>'натур показатели патриотика'!D242</f>
        <v>0</v>
      </c>
      <c r="E268" s="170">
        <f>'таланты+инициативы0,28'!D355</f>
        <v>0</v>
      </c>
    </row>
    <row r="269" spans="1:5" hidden="1" x14ac:dyDescent="0.25">
      <c r="A269" s="736"/>
      <c r="B269" s="737"/>
      <c r="C269" s="112">
        <f>'натур показатели патриотика'!C243</f>
        <v>0</v>
      </c>
      <c r="D269" s="67">
        <f>'натур показатели патриотика'!D243</f>
        <v>0</v>
      </c>
      <c r="E269" s="170">
        <f>'таланты+инициативы0,28'!D356</f>
        <v>0</v>
      </c>
    </row>
    <row r="270" spans="1:5" hidden="1" x14ac:dyDescent="0.25">
      <c r="A270" s="736"/>
      <c r="B270" s="737"/>
      <c r="C270" s="112">
        <f>'натур показатели патриотика'!C244</f>
        <v>0</v>
      </c>
      <c r="D270" s="67">
        <f>'натур показатели патриотика'!D244</f>
        <v>0</v>
      </c>
      <c r="E270" s="170">
        <f>'таланты+инициативы0,28'!D357</f>
        <v>0</v>
      </c>
    </row>
    <row r="271" spans="1:5" hidden="1" x14ac:dyDescent="0.25">
      <c r="A271" s="736"/>
      <c r="B271" s="737"/>
      <c r="C271" s="112">
        <f>'натур показатели патриотика'!C245</f>
        <v>0</v>
      </c>
      <c r="D271" s="67">
        <f>'натур показатели патриотика'!D245</f>
        <v>0</v>
      </c>
      <c r="E271" s="170">
        <f>'таланты+инициативы0,28'!D358</f>
        <v>0</v>
      </c>
    </row>
    <row r="272" spans="1:5" hidden="1" x14ac:dyDescent="0.25">
      <c r="A272" s="736"/>
      <c r="B272" s="737"/>
      <c r="C272" s="112">
        <f>'натур показатели патриотика'!C246</f>
        <v>0</v>
      </c>
      <c r="D272" s="67">
        <f>'натур показатели патриотика'!D246</f>
        <v>0</v>
      </c>
      <c r="E272" s="170">
        <f>'таланты+инициативы0,28'!D359</f>
        <v>0</v>
      </c>
    </row>
    <row r="273" spans="1:5" hidden="1" x14ac:dyDescent="0.25">
      <c r="A273" s="736"/>
      <c r="B273" s="737"/>
      <c r="C273" s="112">
        <f>'натур показатели патриотика'!C247</f>
        <v>0</v>
      </c>
      <c r="D273" s="67">
        <f>'натур показатели патриотика'!D247</f>
        <v>0</v>
      </c>
      <c r="E273" s="170">
        <f>'таланты+инициативы0,28'!D360</f>
        <v>0</v>
      </c>
    </row>
    <row r="274" spans="1:5" hidden="1" x14ac:dyDescent="0.25">
      <c r="A274" s="736"/>
      <c r="B274" s="737"/>
      <c r="C274" s="112">
        <f>'натур показатели патриотика'!C248</f>
        <v>0</v>
      </c>
      <c r="D274" s="67">
        <f>'натур показатели патриотика'!D248</f>
        <v>0</v>
      </c>
      <c r="E274" s="170">
        <f>'таланты+инициативы0,28'!D361</f>
        <v>0</v>
      </c>
    </row>
    <row r="275" spans="1:5" hidden="1" x14ac:dyDescent="0.25">
      <c r="A275" s="736"/>
      <c r="B275" s="737"/>
      <c r="C275" s="112">
        <f>'натур показатели патриотика'!C249</f>
        <v>0</v>
      </c>
      <c r="D275" s="67">
        <f>'натур показатели патриотика'!D249</f>
        <v>0</v>
      </c>
      <c r="E275" s="170">
        <f>'таланты+инициативы0,28'!D362</f>
        <v>0</v>
      </c>
    </row>
    <row r="276" spans="1:5" hidden="1" x14ac:dyDescent="0.25">
      <c r="A276" s="736"/>
      <c r="B276" s="737"/>
      <c r="C276" s="112">
        <f>'натур показатели патриотика'!C250</f>
        <v>0</v>
      </c>
      <c r="D276" s="67">
        <f>'натур показатели патриотика'!D250</f>
        <v>0</v>
      </c>
      <c r="E276" s="170">
        <f>'таланты+инициативы0,28'!D363</f>
        <v>0</v>
      </c>
    </row>
    <row r="277" spans="1:5" hidden="1" x14ac:dyDescent="0.25">
      <c r="A277" s="736"/>
      <c r="B277" s="737"/>
      <c r="C277" s="112">
        <f>'натур показатели патриотика'!C251</f>
        <v>0</v>
      </c>
      <c r="D277" s="67">
        <f>'натур показатели патриотика'!D251</f>
        <v>0</v>
      </c>
      <c r="E277" s="170">
        <f>'таланты+инициативы0,28'!D364</f>
        <v>0</v>
      </c>
    </row>
    <row r="278" spans="1:5" hidden="1" x14ac:dyDescent="0.25">
      <c r="A278" s="736"/>
      <c r="B278" s="737"/>
      <c r="C278" s="112">
        <f>'натур показатели патриотика'!C252</f>
        <v>0</v>
      </c>
      <c r="D278" s="67">
        <f>'натур показатели патриотика'!D252</f>
        <v>0</v>
      </c>
      <c r="E278" s="170">
        <f>'таланты+инициативы0,28'!D365</f>
        <v>0</v>
      </c>
    </row>
    <row r="279" spans="1:5" hidden="1" x14ac:dyDescent="0.25">
      <c r="A279" s="736"/>
      <c r="B279" s="737"/>
      <c r="C279" s="112">
        <f>'натур показатели патриотика'!C253</f>
        <v>0</v>
      </c>
      <c r="D279" s="67">
        <f>'натур показатели патриотика'!D253</f>
        <v>0</v>
      </c>
      <c r="E279" s="170">
        <f>'таланты+инициативы0,28'!D366</f>
        <v>0</v>
      </c>
    </row>
    <row r="280" spans="1:5" hidden="1" x14ac:dyDescent="0.25">
      <c r="A280" s="736"/>
      <c r="B280" s="737"/>
      <c r="C280" s="112">
        <f>'натур показатели патриотика'!C254</f>
        <v>0</v>
      </c>
      <c r="D280" s="67">
        <f>'натур показатели патриотика'!D254</f>
        <v>0</v>
      </c>
      <c r="E280" s="170">
        <f>'таланты+инициативы0,28'!D367</f>
        <v>0</v>
      </c>
    </row>
    <row r="281" spans="1:5" hidden="1" x14ac:dyDescent="0.25">
      <c r="A281" s="736"/>
      <c r="B281" s="737"/>
      <c r="C281" s="112">
        <f>'натур показатели патриотика'!C255</f>
        <v>0</v>
      </c>
      <c r="D281" s="67">
        <f>'натур показатели патриотика'!D255</f>
        <v>0</v>
      </c>
      <c r="E281" s="170">
        <f>'таланты+инициативы0,28'!D368</f>
        <v>0</v>
      </c>
    </row>
    <row r="282" spans="1:5" hidden="1" x14ac:dyDescent="0.25">
      <c r="A282" s="736"/>
      <c r="B282" s="737"/>
      <c r="C282" s="112">
        <f>'натур показатели патриотика'!C256</f>
        <v>0</v>
      </c>
      <c r="D282" s="67">
        <f>'натур показатели патриотика'!D256</f>
        <v>0</v>
      </c>
      <c r="E282" s="170">
        <f>'таланты+инициативы0,28'!D369</f>
        <v>0</v>
      </c>
    </row>
    <row r="283" spans="1:5" hidden="1" x14ac:dyDescent="0.25">
      <c r="A283" s="736"/>
      <c r="B283" s="737"/>
      <c r="C283" s="112">
        <f>'натур показатели патриотика'!C257</f>
        <v>0</v>
      </c>
      <c r="D283" s="67">
        <f>'натур показатели патриотика'!D257</f>
        <v>0</v>
      </c>
      <c r="E283" s="170">
        <f>'таланты+инициативы0,28'!D370</f>
        <v>0</v>
      </c>
    </row>
    <row r="284" spans="1:5" hidden="1" x14ac:dyDescent="0.25">
      <c r="A284" s="736"/>
      <c r="B284" s="737"/>
      <c r="C284" s="112">
        <f>'натур показатели патриотика'!C258</f>
        <v>0</v>
      </c>
      <c r="D284" s="67">
        <f>'натур показатели патриотика'!D258</f>
        <v>0</v>
      </c>
      <c r="E284" s="170">
        <f>'таланты+инициативы0,28'!D371</f>
        <v>0</v>
      </c>
    </row>
    <row r="285" spans="1:5" hidden="1" x14ac:dyDescent="0.25">
      <c r="A285" s="736"/>
      <c r="B285" s="737"/>
      <c r="C285" s="112">
        <f>'натур показатели патриотика'!C259</f>
        <v>0</v>
      </c>
      <c r="D285" s="67">
        <f>'натур показатели патриотика'!D259</f>
        <v>0</v>
      </c>
      <c r="E285" s="170">
        <f>'таланты+инициативы0,28'!D372</f>
        <v>0</v>
      </c>
    </row>
    <row r="286" spans="1:5" hidden="1" x14ac:dyDescent="0.25">
      <c r="A286" s="736"/>
      <c r="B286" s="737"/>
      <c r="C286" s="112">
        <f>'натур показатели патриотика'!C260</f>
        <v>0</v>
      </c>
      <c r="D286" s="67">
        <f>'натур показатели патриотика'!D260</f>
        <v>0</v>
      </c>
      <c r="E286" s="170">
        <f>'таланты+инициативы0,28'!D373</f>
        <v>0</v>
      </c>
    </row>
    <row r="287" spans="1:5" hidden="1" x14ac:dyDescent="0.25">
      <c r="A287" s="736"/>
      <c r="B287" s="737"/>
      <c r="C287" s="112">
        <f>'натур показатели патриотика'!C261</f>
        <v>0</v>
      </c>
      <c r="D287" s="67">
        <f>'натур показатели патриотика'!D261</f>
        <v>0</v>
      </c>
      <c r="E287" s="170">
        <f>'таланты+инициативы0,28'!D374</f>
        <v>0</v>
      </c>
    </row>
    <row r="288" spans="1:5" hidden="1" x14ac:dyDescent="0.25">
      <c r="A288" s="736"/>
      <c r="B288" s="737"/>
      <c r="C288" s="112">
        <f>'натур показатели патриотика'!C262</f>
        <v>0</v>
      </c>
      <c r="D288" s="67">
        <f>'натур показатели патриотика'!D262</f>
        <v>0</v>
      </c>
      <c r="E288" s="170">
        <f>'таланты+инициативы0,28'!D375</f>
        <v>0</v>
      </c>
    </row>
    <row r="289" spans="1:5" hidden="1" x14ac:dyDescent="0.25">
      <c r="A289" s="736"/>
      <c r="B289" s="737"/>
      <c r="C289" s="112">
        <f>'натур показатели патриотика'!C263</f>
        <v>0</v>
      </c>
      <c r="D289" s="67">
        <f>'натур показатели патриотика'!D263</f>
        <v>0</v>
      </c>
      <c r="E289" s="170">
        <f>'таланты+инициативы0,28'!D376</f>
        <v>0</v>
      </c>
    </row>
    <row r="290" spans="1:5" hidden="1" x14ac:dyDescent="0.25">
      <c r="A290" s="736"/>
      <c r="B290" s="737"/>
      <c r="C290" s="112">
        <f>'натур показатели патриотика'!C264</f>
        <v>0</v>
      </c>
      <c r="D290" s="67">
        <f>'натур показатели патриотика'!D264</f>
        <v>0</v>
      </c>
      <c r="E290" s="170">
        <f>'таланты+инициативы0,28'!D377</f>
        <v>0</v>
      </c>
    </row>
    <row r="291" spans="1:5" hidden="1" x14ac:dyDescent="0.25">
      <c r="A291" s="736"/>
      <c r="B291" s="737"/>
      <c r="C291" s="112">
        <f>'натур показатели патриотика'!C265</f>
        <v>0</v>
      </c>
      <c r="D291" s="67">
        <f>'натур показатели патриотика'!D265</f>
        <v>0</v>
      </c>
      <c r="E291" s="170">
        <f>'таланты+инициативы0,28'!D378</f>
        <v>0</v>
      </c>
    </row>
    <row r="292" spans="1:5" hidden="1" x14ac:dyDescent="0.25">
      <c r="A292" s="736"/>
      <c r="B292" s="737"/>
      <c r="C292" s="112">
        <f>'натур показатели патриотика'!C266</f>
        <v>0</v>
      </c>
      <c r="D292" s="67">
        <f>'натур показатели патриотика'!D266</f>
        <v>0</v>
      </c>
      <c r="E292" s="170">
        <f>'таланты+инициативы0,28'!D379</f>
        <v>0</v>
      </c>
    </row>
    <row r="293" spans="1:5" hidden="1" x14ac:dyDescent="0.25">
      <c r="A293" s="736"/>
      <c r="B293" s="737"/>
      <c r="C293" s="112">
        <f>'натур показатели патриотика'!C267</f>
        <v>0</v>
      </c>
      <c r="D293" s="67">
        <f>'натур показатели патриотика'!D267</f>
        <v>0</v>
      </c>
      <c r="E293" s="170">
        <f>'таланты+инициативы0,28'!D380</f>
        <v>0</v>
      </c>
    </row>
    <row r="294" spans="1:5" hidden="1" x14ac:dyDescent="0.25">
      <c r="A294" s="736"/>
      <c r="B294" s="737"/>
      <c r="C294" s="112">
        <f>'натур показатели патриотика'!C268</f>
        <v>0</v>
      </c>
      <c r="D294" s="67">
        <f>'натур показатели патриотика'!D268</f>
        <v>0</v>
      </c>
      <c r="E294" s="170">
        <f>'таланты+инициативы0,28'!D381</f>
        <v>0</v>
      </c>
    </row>
    <row r="295" spans="1:5" hidden="1" x14ac:dyDescent="0.25">
      <c r="A295" s="736"/>
      <c r="B295" s="737"/>
      <c r="C295" s="112">
        <f>'натур показатели патриотика'!C269</f>
        <v>0</v>
      </c>
      <c r="D295" s="67">
        <f>'натур показатели патриотика'!D269</f>
        <v>0</v>
      </c>
      <c r="E295" s="170">
        <f>'таланты+инициативы0,28'!D382</f>
        <v>0</v>
      </c>
    </row>
    <row r="296" spans="1:5" hidden="1" x14ac:dyDescent="0.25">
      <c r="A296" s="736"/>
      <c r="B296" s="737"/>
      <c r="C296" s="112">
        <f>'натур показатели патриотика'!C270</f>
        <v>0</v>
      </c>
      <c r="D296" s="67">
        <f>'натур показатели патриотика'!D270</f>
        <v>0</v>
      </c>
      <c r="E296" s="170">
        <f>'таланты+инициативы0,28'!D383</f>
        <v>0</v>
      </c>
    </row>
    <row r="297" spans="1:5" hidden="1" x14ac:dyDescent="0.25">
      <c r="A297" s="736"/>
      <c r="B297" s="737"/>
      <c r="C297" s="112">
        <f>'натур показатели патриотика'!C271</f>
        <v>0</v>
      </c>
      <c r="D297" s="67">
        <f>'натур показатели патриотика'!D271</f>
        <v>0</v>
      </c>
      <c r="E297" s="170">
        <f>'таланты+инициативы0,28'!D384</f>
        <v>0</v>
      </c>
    </row>
    <row r="298" spans="1:5" hidden="1" x14ac:dyDescent="0.25">
      <c r="A298" s="736"/>
      <c r="B298" s="737"/>
      <c r="C298" s="112">
        <f>'натур показатели патриотика'!C272</f>
        <v>0</v>
      </c>
      <c r="D298" s="67">
        <f>'натур показатели патриотика'!D272</f>
        <v>0</v>
      </c>
      <c r="E298" s="170">
        <f>'таланты+инициативы0,28'!D385</f>
        <v>0</v>
      </c>
    </row>
    <row r="299" spans="1:5" hidden="1" x14ac:dyDescent="0.25">
      <c r="A299" s="736"/>
      <c r="B299" s="737"/>
      <c r="C299" s="112">
        <f>'натур показатели патриотика'!C273</f>
        <v>0</v>
      </c>
      <c r="D299" s="67">
        <f>'натур показатели патриотика'!D273</f>
        <v>0</v>
      </c>
      <c r="E299" s="170">
        <f>'таланты+инициативы0,28'!D386</f>
        <v>0</v>
      </c>
    </row>
    <row r="300" spans="1:5" hidden="1" x14ac:dyDescent="0.25">
      <c r="A300" s="736"/>
      <c r="B300" s="737"/>
      <c r="C300" s="112">
        <f>'натур показатели патриотика'!C274</f>
        <v>0</v>
      </c>
      <c r="D300" s="67">
        <f>'натур показатели патриотика'!D274</f>
        <v>0</v>
      </c>
      <c r="E300" s="170">
        <f>'таланты+инициативы0,28'!D387</f>
        <v>0</v>
      </c>
    </row>
    <row r="301" spans="1:5" hidden="1" x14ac:dyDescent="0.25">
      <c r="A301" s="736"/>
      <c r="B301" s="737"/>
      <c r="C301" s="112">
        <f>'натур показатели патриотика'!C275</f>
        <v>0</v>
      </c>
      <c r="D301" s="67">
        <f>'натур показатели патриотика'!D275</f>
        <v>0</v>
      </c>
      <c r="E301" s="170">
        <f>'таланты+инициативы0,28'!D388</f>
        <v>0</v>
      </c>
    </row>
    <row r="302" spans="1:5" hidden="1" x14ac:dyDescent="0.25">
      <c r="A302" s="736"/>
      <c r="B302" s="737"/>
      <c r="C302" s="112">
        <f>'натур показатели патриотика'!C276</f>
        <v>0</v>
      </c>
      <c r="D302" s="67">
        <f>'натур показатели патриотика'!D276</f>
        <v>0</v>
      </c>
      <c r="E302" s="170">
        <f>'таланты+инициативы0,28'!D389</f>
        <v>0</v>
      </c>
    </row>
    <row r="303" spans="1:5" hidden="1" x14ac:dyDescent="0.25">
      <c r="A303" s="736"/>
      <c r="B303" s="737"/>
      <c r="C303" s="112">
        <f>'натур показатели патриотика'!C277</f>
        <v>0</v>
      </c>
      <c r="D303" s="67">
        <f>'натур показатели патриотика'!D277</f>
        <v>0</v>
      </c>
      <c r="E303" s="170">
        <f>'таланты+инициативы0,28'!D390</f>
        <v>0</v>
      </c>
    </row>
    <row r="304" spans="1:5" hidden="1" x14ac:dyDescent="0.25">
      <c r="A304" s="736"/>
      <c r="B304" s="737"/>
      <c r="C304" s="112">
        <f>'натур показатели патриотика'!C278</f>
        <v>0</v>
      </c>
      <c r="D304" s="67">
        <f>'натур показатели патриотика'!D278</f>
        <v>0</v>
      </c>
      <c r="E304" s="170">
        <f>'таланты+инициативы0,28'!D391</f>
        <v>0</v>
      </c>
    </row>
    <row r="305" spans="1:5" hidden="1" x14ac:dyDescent="0.25">
      <c r="A305" s="736"/>
      <c r="B305" s="737"/>
      <c r="C305" s="112">
        <f>'натур показатели патриотика'!C279</f>
        <v>0</v>
      </c>
      <c r="D305" s="67">
        <f>'натур показатели патриотика'!D279</f>
        <v>0</v>
      </c>
      <c r="E305" s="170">
        <f>'таланты+инициативы0,28'!D392</f>
        <v>0</v>
      </c>
    </row>
    <row r="306" spans="1:5" hidden="1" x14ac:dyDescent="0.25">
      <c r="A306" s="736"/>
      <c r="B306" s="737"/>
      <c r="C306" s="112">
        <f>'натур показатели патриотика'!C280</f>
        <v>0</v>
      </c>
      <c r="D306" s="67">
        <f>'натур показатели патриотика'!D280</f>
        <v>0</v>
      </c>
      <c r="E306" s="170">
        <f>'таланты+инициативы0,28'!D393</f>
        <v>0</v>
      </c>
    </row>
    <row r="307" spans="1:5" hidden="1" x14ac:dyDescent="0.25">
      <c r="A307" s="736"/>
      <c r="B307" s="737"/>
      <c r="C307" s="112">
        <f>'натур показатели патриотика'!C281</f>
        <v>0</v>
      </c>
      <c r="D307" s="67">
        <f>'натур показатели патриотика'!D281</f>
        <v>0</v>
      </c>
      <c r="E307" s="170">
        <f>'таланты+инициативы0,28'!D394</f>
        <v>0</v>
      </c>
    </row>
    <row r="308" spans="1:5" hidden="1" x14ac:dyDescent="0.25">
      <c r="A308" s="736"/>
      <c r="B308" s="737"/>
      <c r="C308" s="112">
        <f>'натур показатели патриотика'!C282</f>
        <v>0</v>
      </c>
      <c r="D308" s="67">
        <f>'натур показатели патриотика'!D282</f>
        <v>0</v>
      </c>
      <c r="E308" s="170">
        <f>'таланты+инициативы0,28'!D395</f>
        <v>0</v>
      </c>
    </row>
    <row r="309" spans="1:5" hidden="1" x14ac:dyDescent="0.25">
      <c r="A309" s="736"/>
      <c r="B309" s="737"/>
      <c r="C309" s="112">
        <f>'натур показатели патриотика'!C283</f>
        <v>0</v>
      </c>
      <c r="D309" s="67">
        <f>'натур показатели патриотика'!D283</f>
        <v>0</v>
      </c>
      <c r="E309" s="170">
        <f>'таланты+инициативы0,28'!D396</f>
        <v>0</v>
      </c>
    </row>
    <row r="310" spans="1:5" hidden="1" x14ac:dyDescent="0.25">
      <c r="A310" s="736"/>
      <c r="B310" s="737"/>
      <c r="C310" s="112">
        <f>'натур показатели патриотика'!C284</f>
        <v>0</v>
      </c>
      <c r="D310" s="67">
        <f>'натур показатели патриотика'!D284</f>
        <v>0</v>
      </c>
      <c r="E310" s="170">
        <f>'таланты+инициативы0,28'!D397</f>
        <v>0</v>
      </c>
    </row>
    <row r="311" spans="1:5" hidden="1" x14ac:dyDescent="0.25">
      <c r="A311" s="736"/>
      <c r="B311" s="737"/>
      <c r="C311" s="112">
        <f>'натур показатели патриотика'!C285</f>
        <v>0</v>
      </c>
      <c r="D311" s="67">
        <f>'натур показатели патриотика'!D285</f>
        <v>0</v>
      </c>
      <c r="E311" s="170">
        <f>'таланты+инициативы0,28'!D398</f>
        <v>0</v>
      </c>
    </row>
    <row r="312" spans="1:5" hidden="1" x14ac:dyDescent="0.25">
      <c r="A312" s="736"/>
      <c r="B312" s="737"/>
      <c r="C312" s="112">
        <f>'натур показатели патриотика'!C286</f>
        <v>0</v>
      </c>
      <c r="D312" s="67">
        <f>'натур показатели патриотика'!D286</f>
        <v>0</v>
      </c>
      <c r="E312" s="170">
        <f>'таланты+инициативы0,28'!D399</f>
        <v>0</v>
      </c>
    </row>
    <row r="313" spans="1:5" hidden="1" x14ac:dyDescent="0.25">
      <c r="A313" s="736"/>
      <c r="B313" s="737"/>
      <c r="C313" s="112">
        <f>'натур показатели патриотика'!C287</f>
        <v>0</v>
      </c>
      <c r="D313" s="67">
        <f>'натур показатели патриотика'!D287</f>
        <v>0</v>
      </c>
      <c r="E313" s="170">
        <f>'таланты+инициативы0,28'!D400</f>
        <v>0</v>
      </c>
    </row>
    <row r="314" spans="1:5" hidden="1" x14ac:dyDescent="0.25">
      <c r="A314" s="736"/>
      <c r="B314" s="737"/>
      <c r="C314" s="112">
        <f>'натур показатели патриотика'!C288</f>
        <v>0</v>
      </c>
      <c r="D314" s="67">
        <f>'натур показатели патриотика'!D288</f>
        <v>0</v>
      </c>
      <c r="E314" s="170">
        <f>'таланты+инициативы0,28'!D401</f>
        <v>0</v>
      </c>
    </row>
    <row r="315" spans="1:5" hidden="1" x14ac:dyDescent="0.25">
      <c r="A315" s="736"/>
      <c r="B315" s="737"/>
      <c r="C315" s="112">
        <f>'натур показатели патриотика'!C289</f>
        <v>0</v>
      </c>
      <c r="D315" s="67">
        <f>'натур показатели патриотика'!D289</f>
        <v>0</v>
      </c>
      <c r="E315" s="170">
        <f>'таланты+инициативы0,28'!D402</f>
        <v>0</v>
      </c>
    </row>
    <row r="316" spans="1:5" hidden="1" x14ac:dyDescent="0.25">
      <c r="A316" s="736"/>
      <c r="B316" s="737"/>
      <c r="C316" s="112">
        <f>'натур показатели патриотика'!C290</f>
        <v>0</v>
      </c>
      <c r="D316" s="67">
        <f>'натур показатели патриотика'!D290</f>
        <v>0</v>
      </c>
      <c r="E316" s="170">
        <f>'таланты+инициативы0,28'!D403</f>
        <v>0</v>
      </c>
    </row>
    <row r="317" spans="1:5" hidden="1" x14ac:dyDescent="0.25">
      <c r="A317" s="736"/>
      <c r="B317" s="737"/>
      <c r="C317" s="112">
        <f>'натур показатели патриотика'!C291</f>
        <v>0</v>
      </c>
      <c r="D317" s="67">
        <f>'натур показатели патриотика'!D291</f>
        <v>0</v>
      </c>
      <c r="E317" s="170">
        <f>'таланты+инициативы0,28'!D404</f>
        <v>0</v>
      </c>
    </row>
    <row r="318" spans="1:5" hidden="1" x14ac:dyDescent="0.25">
      <c r="A318" s="736"/>
      <c r="B318" s="737"/>
      <c r="C318" s="112">
        <f>'натур показатели патриотика'!C292</f>
        <v>0</v>
      </c>
      <c r="D318" s="67">
        <f>'натур показатели патриотика'!D292</f>
        <v>0</v>
      </c>
      <c r="E318" s="170">
        <f>'таланты+инициативы0,28'!D405</f>
        <v>0</v>
      </c>
    </row>
    <row r="319" spans="1:5" hidden="1" x14ac:dyDescent="0.25">
      <c r="A319" s="736"/>
      <c r="B319" s="737"/>
      <c r="C319" s="112">
        <f>'натур показатели патриотика'!C293</f>
        <v>0</v>
      </c>
      <c r="D319" s="67">
        <f>'натур показатели патриотика'!D293</f>
        <v>0</v>
      </c>
      <c r="E319" s="170">
        <f>'таланты+инициативы0,28'!D406</f>
        <v>0</v>
      </c>
    </row>
    <row r="320" spans="1:5" hidden="1" x14ac:dyDescent="0.25">
      <c r="A320" s="736"/>
      <c r="B320" s="737"/>
      <c r="C320" s="112">
        <f>'натур показатели патриотика'!C294</f>
        <v>0</v>
      </c>
      <c r="D320" s="67">
        <f>'натур показатели патриотика'!D294</f>
        <v>0</v>
      </c>
      <c r="E320" s="170">
        <f>'таланты+инициативы0,28'!D407</f>
        <v>0</v>
      </c>
    </row>
    <row r="321" spans="1:5" hidden="1" x14ac:dyDescent="0.25">
      <c r="A321" s="736"/>
      <c r="B321" s="737"/>
      <c r="C321" s="112">
        <f>'натур показатели патриотика'!C295</f>
        <v>0</v>
      </c>
      <c r="D321" s="67">
        <f>'натур показатели патриотика'!D295</f>
        <v>0</v>
      </c>
      <c r="E321" s="170">
        <f>'таланты+инициативы0,28'!D408</f>
        <v>0</v>
      </c>
    </row>
    <row r="322" spans="1:5" hidden="1" x14ac:dyDescent="0.25">
      <c r="A322" s="736"/>
      <c r="B322" s="737"/>
      <c r="C322" s="112">
        <f>'натур показатели патриотика'!C296</f>
        <v>0</v>
      </c>
      <c r="D322" s="67">
        <f>'натур показатели патриотика'!D296</f>
        <v>0</v>
      </c>
      <c r="E322" s="170">
        <f>'таланты+инициативы0,28'!D409</f>
        <v>0</v>
      </c>
    </row>
    <row r="323" spans="1:5" hidden="1" x14ac:dyDescent="0.25">
      <c r="A323" s="736"/>
      <c r="B323" s="737"/>
      <c r="C323" s="112">
        <f>'натур показатели патриотика'!C297</f>
        <v>0</v>
      </c>
      <c r="D323" s="67">
        <f>'натур показатели патриотика'!D297</f>
        <v>0</v>
      </c>
      <c r="E323" s="170">
        <f>'таланты+инициативы0,28'!D410</f>
        <v>0</v>
      </c>
    </row>
    <row r="324" spans="1:5" hidden="1" x14ac:dyDescent="0.25">
      <c r="A324" s="736"/>
      <c r="B324" s="737"/>
      <c r="C324" s="112">
        <f>'натур показатели патриотика'!C298</f>
        <v>0</v>
      </c>
      <c r="D324" s="67">
        <f>'натур показатели патриотика'!D298</f>
        <v>0</v>
      </c>
      <c r="E324" s="170">
        <f>'таланты+инициативы0,28'!D411</f>
        <v>0</v>
      </c>
    </row>
    <row r="325" spans="1:5" hidden="1" x14ac:dyDescent="0.25">
      <c r="A325" s="736"/>
      <c r="B325" s="737"/>
      <c r="C325" s="112">
        <f>'натур показатели патриотика'!C299</f>
        <v>0</v>
      </c>
      <c r="D325" s="67">
        <f>'натур показатели патриотика'!D299</f>
        <v>0</v>
      </c>
      <c r="E325" s="170">
        <f>'таланты+инициативы0,28'!D412</f>
        <v>0</v>
      </c>
    </row>
    <row r="326" spans="1:5" hidden="1" x14ac:dyDescent="0.25">
      <c r="A326" s="736"/>
      <c r="B326" s="737"/>
      <c r="C326" s="112">
        <f>'натур показатели патриотика'!C300</f>
        <v>0</v>
      </c>
      <c r="D326" s="67">
        <f>'натур показатели патриотика'!D300</f>
        <v>0</v>
      </c>
      <c r="E326" s="170">
        <f>'таланты+инициативы0,28'!D413</f>
        <v>0</v>
      </c>
    </row>
    <row r="327" spans="1:5" hidden="1" x14ac:dyDescent="0.25">
      <c r="A327" s="736"/>
      <c r="B327" s="737"/>
      <c r="C327" s="112">
        <f>'натур показатели патриотика'!C301</f>
        <v>0</v>
      </c>
      <c r="D327" s="67">
        <f>'натур показатели патриотика'!D301</f>
        <v>0</v>
      </c>
      <c r="E327" s="170">
        <f>'таланты+инициативы0,28'!D414</f>
        <v>0</v>
      </c>
    </row>
    <row r="328" spans="1:5" hidden="1" x14ac:dyDescent="0.25">
      <c r="A328" s="736"/>
      <c r="B328" s="737"/>
      <c r="C328" s="112">
        <f>'натур показатели патриотика'!C302</f>
        <v>0</v>
      </c>
      <c r="D328" s="67">
        <f>'натур показатели патриотика'!D302</f>
        <v>0</v>
      </c>
      <c r="E328" s="170">
        <f>'таланты+инициативы0,28'!D415</f>
        <v>0</v>
      </c>
    </row>
    <row r="329" spans="1:5" hidden="1" x14ac:dyDescent="0.25">
      <c r="A329" s="736"/>
      <c r="B329" s="737"/>
      <c r="C329" s="112">
        <f>'натур показатели патриотика'!C303</f>
        <v>0</v>
      </c>
      <c r="D329" s="67">
        <f>'натур показатели патриотика'!D303</f>
        <v>0</v>
      </c>
      <c r="E329" s="170">
        <f>'таланты+инициативы0,28'!D416</f>
        <v>0</v>
      </c>
    </row>
    <row r="330" spans="1:5" hidden="1" x14ac:dyDescent="0.25">
      <c r="A330" s="736"/>
      <c r="B330" s="737"/>
      <c r="C330" s="112">
        <f>'натур показатели патриотика'!C304</f>
        <v>0</v>
      </c>
      <c r="D330" s="67">
        <f>'натур показатели патриотика'!D304</f>
        <v>0</v>
      </c>
      <c r="E330" s="170">
        <f>'таланты+инициативы0,28'!D417</f>
        <v>0</v>
      </c>
    </row>
    <row r="331" spans="1:5" hidden="1" x14ac:dyDescent="0.25">
      <c r="A331" s="736"/>
      <c r="B331" s="737"/>
      <c r="C331" s="112">
        <f>'натур показатели патриотика'!C305</f>
        <v>0</v>
      </c>
      <c r="D331" s="67">
        <f>'натур показатели патриотика'!D305</f>
        <v>0</v>
      </c>
      <c r="E331" s="170">
        <f>'таланты+инициативы0,28'!D418</f>
        <v>0</v>
      </c>
    </row>
    <row r="332" spans="1:5" hidden="1" x14ac:dyDescent="0.25">
      <c r="A332" s="736"/>
      <c r="B332" s="737"/>
      <c r="C332" s="112">
        <f>'натур показатели патриотика'!C306</f>
        <v>0</v>
      </c>
      <c r="D332" s="67">
        <f>'натур показатели патриотика'!D306</f>
        <v>0</v>
      </c>
      <c r="E332" s="170">
        <f>'таланты+инициативы0,28'!D419</f>
        <v>0</v>
      </c>
    </row>
    <row r="333" spans="1:5" hidden="1" x14ac:dyDescent="0.25">
      <c r="A333" s="736"/>
      <c r="B333" s="737"/>
      <c r="C333" s="112">
        <f>'натур показатели патриотика'!C307</f>
        <v>0</v>
      </c>
      <c r="D333" s="67">
        <f>'натур показатели патриотика'!D307</f>
        <v>0</v>
      </c>
      <c r="E333" s="170">
        <f>'таланты+инициативы0,28'!D420</f>
        <v>0</v>
      </c>
    </row>
    <row r="334" spans="1:5" hidden="1" x14ac:dyDescent="0.25">
      <c r="A334" s="736"/>
      <c r="B334" s="737"/>
      <c r="C334" s="112">
        <f>'натур показатели патриотика'!C308</f>
        <v>0</v>
      </c>
      <c r="D334" s="67">
        <f>'натур показатели патриотика'!D308</f>
        <v>0</v>
      </c>
      <c r="E334" s="170">
        <f>'таланты+инициативы0,28'!D421</f>
        <v>0</v>
      </c>
    </row>
    <row r="335" spans="1:5" hidden="1" x14ac:dyDescent="0.25">
      <c r="A335" s="736"/>
      <c r="B335" s="737"/>
      <c r="C335" s="112">
        <f>'натур показатели патриотика'!C309</f>
        <v>0</v>
      </c>
      <c r="D335" s="67">
        <f>'натур показатели патриотика'!D309</f>
        <v>0</v>
      </c>
      <c r="E335" s="170">
        <f>'таланты+инициативы0,28'!D422</f>
        <v>0</v>
      </c>
    </row>
    <row r="336" spans="1:5" hidden="1" x14ac:dyDescent="0.25">
      <c r="A336" s="736"/>
      <c r="B336" s="737"/>
      <c r="C336" s="112">
        <f>'натур показатели патриотика'!C310</f>
        <v>0</v>
      </c>
      <c r="D336" s="67">
        <f>'натур показатели патриотика'!D310</f>
        <v>0</v>
      </c>
      <c r="E336" s="170">
        <f>'таланты+инициативы0,28'!D423</f>
        <v>0</v>
      </c>
    </row>
    <row r="337" spans="1:5" hidden="1" x14ac:dyDescent="0.25">
      <c r="A337" s="736"/>
      <c r="B337" s="737"/>
      <c r="C337" s="112">
        <f>'натур показатели патриотика'!C311</f>
        <v>0</v>
      </c>
      <c r="D337" s="67">
        <f>'натур показатели патриотика'!D311</f>
        <v>0</v>
      </c>
      <c r="E337" s="170">
        <f>'таланты+инициативы0,28'!D424</f>
        <v>0</v>
      </c>
    </row>
    <row r="338" spans="1:5" hidden="1" x14ac:dyDescent="0.25">
      <c r="A338" s="736"/>
      <c r="B338" s="737"/>
      <c r="C338" s="112">
        <f>'натур показатели патриотика'!C312</f>
        <v>0</v>
      </c>
      <c r="D338" s="67">
        <f>'натур показатели патриотика'!D312</f>
        <v>0</v>
      </c>
      <c r="E338" s="170">
        <f>'таланты+инициативы0,28'!D425</f>
        <v>0</v>
      </c>
    </row>
    <row r="339" spans="1:5" hidden="1" x14ac:dyDescent="0.25">
      <c r="A339" s="736"/>
      <c r="B339" s="737"/>
      <c r="C339" s="112">
        <f>'натур показатели патриотика'!C313</f>
        <v>0</v>
      </c>
      <c r="D339" s="67">
        <f>'натур показатели патриотика'!D313</f>
        <v>0</v>
      </c>
      <c r="E339" s="170">
        <f>'таланты+инициативы0,28'!D426</f>
        <v>0</v>
      </c>
    </row>
    <row r="340" spans="1:5" hidden="1" x14ac:dyDescent="0.25">
      <c r="A340" s="736"/>
      <c r="B340" s="737"/>
      <c r="C340" s="112">
        <f>'натур показатели патриотика'!C314</f>
        <v>0</v>
      </c>
      <c r="D340" s="67">
        <f>'натур показатели патриотика'!D314</f>
        <v>0</v>
      </c>
      <c r="E340" s="170">
        <f>'таланты+инициативы0,28'!D427</f>
        <v>0</v>
      </c>
    </row>
    <row r="341" spans="1:5" hidden="1" x14ac:dyDescent="0.25">
      <c r="A341" s="736"/>
      <c r="B341" s="737"/>
      <c r="C341" s="112">
        <f>'натур показатели патриотика'!C315</f>
        <v>0</v>
      </c>
      <c r="D341" s="258" t="s">
        <v>88</v>
      </c>
      <c r="E341" s="170">
        <f>'таланты+инициативы0,28'!D428</f>
        <v>0</v>
      </c>
    </row>
    <row r="342" spans="1:5" hidden="1" x14ac:dyDescent="0.25">
      <c r="A342" s="736"/>
      <c r="B342" s="737"/>
      <c r="C342" s="112">
        <f>'натур показатели патриотика'!C316</f>
        <v>0</v>
      </c>
      <c r="D342" s="258" t="s">
        <v>88</v>
      </c>
      <c r="E342" s="170">
        <f>'таланты+инициативы0,28'!D429</f>
        <v>0</v>
      </c>
    </row>
    <row r="343" spans="1:5" hidden="1" x14ac:dyDescent="0.25">
      <c r="A343" s="736"/>
      <c r="B343" s="737"/>
      <c r="C343" s="112">
        <f>'натур показатели патриотика'!C317</f>
        <v>0</v>
      </c>
      <c r="D343" s="258" t="s">
        <v>88</v>
      </c>
      <c r="E343" s="170">
        <f>'таланты+инициативы0,28'!D430</f>
        <v>0</v>
      </c>
    </row>
    <row r="344" spans="1:5" hidden="1" x14ac:dyDescent="0.25">
      <c r="A344" s="736"/>
      <c r="B344" s="737"/>
      <c r="C344" s="112">
        <f>'натур показатели патриотика'!C318</f>
        <v>0</v>
      </c>
      <c r="D344" s="258" t="s">
        <v>88</v>
      </c>
      <c r="E344" s="170">
        <f>'таланты+инициативы0,28'!D431</f>
        <v>0</v>
      </c>
    </row>
    <row r="345" spans="1:5" hidden="1" x14ac:dyDescent="0.25">
      <c r="A345" s="736"/>
      <c r="B345" s="737"/>
      <c r="C345" s="112">
        <f>'натур показатели патриотика'!C319</f>
        <v>0</v>
      </c>
      <c r="D345" s="258" t="s">
        <v>88</v>
      </c>
      <c r="E345" s="170">
        <f>'таланты+инициативы0,28'!D432</f>
        <v>0</v>
      </c>
    </row>
    <row r="346" spans="1:5" hidden="1" x14ac:dyDescent="0.25">
      <c r="A346" s="736"/>
      <c r="B346" s="737"/>
      <c r="C346" s="112">
        <f>'натур показатели патриотика'!C320</f>
        <v>0</v>
      </c>
      <c r="D346" s="258" t="s">
        <v>88</v>
      </c>
      <c r="E346" s="170">
        <f>'таланты+инициативы0,28'!D433</f>
        <v>0</v>
      </c>
    </row>
    <row r="347" spans="1:5" hidden="1" x14ac:dyDescent="0.25">
      <c r="A347" s="736"/>
      <c r="B347" s="737"/>
      <c r="C347" s="112">
        <f>'натур показатели патриотика'!C321</f>
        <v>0</v>
      </c>
      <c r="D347" s="258" t="s">
        <v>88</v>
      </c>
      <c r="E347" s="170">
        <f>'таланты+инициативы0,28'!D434</f>
        <v>0</v>
      </c>
    </row>
    <row r="348" spans="1:5" hidden="1" x14ac:dyDescent="0.25">
      <c r="A348" s="736"/>
      <c r="B348" s="737"/>
      <c r="C348" s="112">
        <f>'натур показатели патриотика'!C322</f>
        <v>0</v>
      </c>
      <c r="D348" s="258" t="s">
        <v>88</v>
      </c>
      <c r="E348" s="170">
        <f>'таланты+инициативы0,28'!D435</f>
        <v>0</v>
      </c>
    </row>
    <row r="349" spans="1:5" hidden="1" x14ac:dyDescent="0.25">
      <c r="A349" s="736"/>
      <c r="B349" s="737"/>
      <c r="C349" s="112">
        <f>'натур показатели патриотика'!C323</f>
        <v>0</v>
      </c>
      <c r="D349" s="258" t="s">
        <v>88</v>
      </c>
      <c r="E349" s="170">
        <f>'таланты+инициативы0,28'!D436</f>
        <v>0</v>
      </c>
    </row>
    <row r="350" spans="1:5" hidden="1" x14ac:dyDescent="0.25">
      <c r="A350" s="736"/>
      <c r="B350" s="737"/>
      <c r="C350" s="112">
        <f>'натур показатели патриотика'!C324</f>
        <v>0</v>
      </c>
      <c r="D350" s="258" t="s">
        <v>88</v>
      </c>
      <c r="E350" s="170">
        <f>'таланты+инициативы0,28'!D437</f>
        <v>0</v>
      </c>
    </row>
    <row r="351" spans="1:5" hidden="1" x14ac:dyDescent="0.25">
      <c r="A351" s="736"/>
      <c r="B351" s="737"/>
      <c r="C351" s="112">
        <f>'натур показатели патриотика'!C325</f>
        <v>0</v>
      </c>
      <c r="D351" s="258" t="s">
        <v>88</v>
      </c>
      <c r="E351" s="170">
        <f>'таланты+инициативы0,28'!D438</f>
        <v>0</v>
      </c>
    </row>
    <row r="352" spans="1:5" hidden="1" x14ac:dyDescent="0.25">
      <c r="A352" s="736"/>
      <c r="B352" s="737"/>
      <c r="C352" s="112">
        <f>'натур показатели патриотика'!C326</f>
        <v>0</v>
      </c>
      <c r="D352" s="258" t="s">
        <v>88</v>
      </c>
      <c r="E352" s="170">
        <f>'таланты+инициативы0,28'!D439</f>
        <v>0</v>
      </c>
    </row>
    <row r="353" spans="1:5" hidden="1" x14ac:dyDescent="0.25">
      <c r="A353" s="736"/>
      <c r="B353" s="737"/>
      <c r="C353" s="112">
        <f>'натур показатели патриотика'!C327</f>
        <v>0</v>
      </c>
      <c r="D353" s="258" t="s">
        <v>88</v>
      </c>
      <c r="E353" s="170">
        <f>'таланты+инициативы0,28'!D440</f>
        <v>0</v>
      </c>
    </row>
    <row r="354" spans="1:5" hidden="1" x14ac:dyDescent="0.25">
      <c r="A354" s="736"/>
      <c r="B354" s="737"/>
      <c r="C354" s="112">
        <f>'натур показатели патриотика'!C328</f>
        <v>0</v>
      </c>
      <c r="D354" s="258" t="s">
        <v>88</v>
      </c>
      <c r="E354" s="170">
        <f>'таланты+инициативы0,28'!D441</f>
        <v>0</v>
      </c>
    </row>
    <row r="355" spans="1:5" hidden="1" x14ac:dyDescent="0.25">
      <c r="A355" s="736"/>
      <c r="B355" s="737"/>
      <c r="C355" s="112">
        <f>'натур показатели патриотика'!C329</f>
        <v>0</v>
      </c>
      <c r="D355" s="258" t="s">
        <v>88</v>
      </c>
      <c r="E355" s="170">
        <f>'таланты+инициативы0,28'!D442</f>
        <v>0</v>
      </c>
    </row>
    <row r="356" spans="1:5" hidden="1" x14ac:dyDescent="0.25">
      <c r="A356" s="736"/>
      <c r="B356" s="737"/>
      <c r="C356" s="112">
        <f>'натур показатели патриотика'!C330</f>
        <v>0</v>
      </c>
      <c r="D356" s="258" t="s">
        <v>88</v>
      </c>
      <c r="E356" s="170">
        <f>'таланты+инициативы0,28'!D443</f>
        <v>0</v>
      </c>
    </row>
    <row r="357" spans="1:5" hidden="1" x14ac:dyDescent="0.25">
      <c r="A357" s="736"/>
      <c r="B357" s="737"/>
      <c r="C357" s="112">
        <f>'натур показатели патриотика'!C331</f>
        <v>0</v>
      </c>
      <c r="D357" s="258" t="s">
        <v>88</v>
      </c>
      <c r="E357" s="170">
        <f>'таланты+инициативы0,28'!D444</f>
        <v>0</v>
      </c>
    </row>
    <row r="358" spans="1:5" hidden="1" x14ac:dyDescent="0.25">
      <c r="A358" s="736"/>
      <c r="B358" s="737"/>
      <c r="C358" s="112">
        <f>'натур показатели патриотика'!C332</f>
        <v>0</v>
      </c>
      <c r="D358" s="258" t="s">
        <v>88</v>
      </c>
      <c r="E358" s="170">
        <f>'таланты+инициативы0,28'!D445</f>
        <v>0</v>
      </c>
    </row>
    <row r="359" spans="1:5" hidden="1" x14ac:dyDescent="0.25">
      <c r="A359" s="736"/>
      <c r="B359" s="737"/>
      <c r="C359" s="112">
        <f>'натур показатели патриотика'!C333</f>
        <v>0</v>
      </c>
      <c r="D359" s="258" t="s">
        <v>88</v>
      </c>
      <c r="E359" s="170">
        <f>'таланты+инициативы0,28'!D446</f>
        <v>0</v>
      </c>
    </row>
    <row r="360" spans="1:5" hidden="1" x14ac:dyDescent="0.25">
      <c r="A360" s="736"/>
      <c r="B360" s="737"/>
      <c r="C360" s="112">
        <f>'натур показатели патриотика'!C334</f>
        <v>0</v>
      </c>
      <c r="D360" s="258" t="s">
        <v>88</v>
      </c>
      <c r="E360" s="170">
        <f>'таланты+инициативы0,28'!D447</f>
        <v>0</v>
      </c>
    </row>
    <row r="361" spans="1:5" hidden="1" x14ac:dyDescent="0.25">
      <c r="A361" s="736"/>
      <c r="B361" s="737"/>
      <c r="C361" s="112">
        <f>'натур показатели патриотика'!C335</f>
        <v>0</v>
      </c>
      <c r="D361" s="258" t="s">
        <v>88</v>
      </c>
      <c r="E361" s="170">
        <f>'таланты+инициативы0,28'!D448</f>
        <v>0</v>
      </c>
    </row>
    <row r="362" spans="1:5" hidden="1" x14ac:dyDescent="0.25">
      <c r="A362" s="736"/>
      <c r="B362" s="737"/>
      <c r="C362" s="112">
        <f>'натур показатели патриотика'!C336</f>
        <v>0</v>
      </c>
      <c r="D362" s="258" t="s">
        <v>88</v>
      </c>
      <c r="E362" s="170">
        <f>'таланты+инициативы0,28'!D449</f>
        <v>0</v>
      </c>
    </row>
    <row r="363" spans="1:5" hidden="1" x14ac:dyDescent="0.25">
      <c r="A363" s="736"/>
      <c r="B363" s="737"/>
      <c r="C363" s="112">
        <f>'натур показатели патриотика'!C337</f>
        <v>0</v>
      </c>
      <c r="D363" s="258" t="s">
        <v>88</v>
      </c>
      <c r="E363" s="170">
        <f>'таланты+инициативы0,28'!D450</f>
        <v>0</v>
      </c>
    </row>
    <row r="364" spans="1:5" hidden="1" x14ac:dyDescent="0.25">
      <c r="A364" s="736"/>
      <c r="B364" s="737"/>
      <c r="C364" s="112">
        <f>'натур показатели патриотика'!C338</f>
        <v>0</v>
      </c>
      <c r="D364" s="258" t="s">
        <v>88</v>
      </c>
      <c r="E364" s="170">
        <f>'таланты+инициативы0,28'!D451</f>
        <v>0</v>
      </c>
    </row>
    <row r="365" spans="1:5" hidden="1" x14ac:dyDescent="0.25">
      <c r="A365" s="736"/>
      <c r="B365" s="737"/>
      <c r="C365" s="112">
        <f>'натур показатели патриотика'!C339</f>
        <v>0</v>
      </c>
      <c r="D365" s="258" t="s">
        <v>88</v>
      </c>
      <c r="E365" s="170">
        <f>'таланты+инициативы0,28'!D452</f>
        <v>0</v>
      </c>
    </row>
    <row r="366" spans="1:5" hidden="1" x14ac:dyDescent="0.25">
      <c r="A366" s="736"/>
      <c r="B366" s="737"/>
      <c r="C366" s="112">
        <f>'натур показатели патриотика'!C340</f>
        <v>0</v>
      </c>
      <c r="D366" s="258" t="s">
        <v>88</v>
      </c>
      <c r="E366" s="170">
        <f>'таланты+инициативы0,28'!D453</f>
        <v>0</v>
      </c>
    </row>
    <row r="367" spans="1:5" hidden="1" x14ac:dyDescent="0.25">
      <c r="A367" s="736"/>
      <c r="B367" s="737"/>
      <c r="C367" s="112">
        <f>'натур показатели патриотика'!C341</f>
        <v>0</v>
      </c>
      <c r="D367" s="258" t="s">
        <v>88</v>
      </c>
      <c r="E367" s="170">
        <f>'таланты+инициативы0,28'!D454</f>
        <v>0</v>
      </c>
    </row>
    <row r="368" spans="1:5" hidden="1" x14ac:dyDescent="0.25">
      <c r="A368" s="736"/>
      <c r="B368" s="737"/>
      <c r="C368" s="112">
        <f>'натур показатели патриотика'!C342</f>
        <v>0</v>
      </c>
      <c r="D368" s="258" t="s">
        <v>88</v>
      </c>
      <c r="E368" s="170">
        <f>'таланты+инициативы0,28'!D455</f>
        <v>0</v>
      </c>
    </row>
    <row r="369" spans="1:5" hidden="1" x14ac:dyDescent="0.25">
      <c r="A369" s="736"/>
      <c r="B369" s="737"/>
      <c r="C369" s="112">
        <f>'натур показатели патриотика'!C343</f>
        <v>0</v>
      </c>
      <c r="D369" s="258" t="s">
        <v>88</v>
      </c>
      <c r="E369" s="170">
        <f>'таланты+инициативы0,28'!D456</f>
        <v>0</v>
      </c>
    </row>
    <row r="370" spans="1:5" hidden="1" x14ac:dyDescent="0.25">
      <c r="A370" s="736"/>
      <c r="B370" s="737"/>
      <c r="C370" s="112">
        <f>'натур показатели патриотика'!C344</f>
        <v>0</v>
      </c>
      <c r="D370" s="258" t="s">
        <v>88</v>
      </c>
      <c r="E370" s="170">
        <f>'таланты+инициативы0,28'!D457</f>
        <v>0</v>
      </c>
    </row>
    <row r="371" spans="1:5" hidden="1" x14ac:dyDescent="0.25">
      <c r="A371" s="736"/>
      <c r="B371" s="737"/>
      <c r="C371" s="112">
        <f>'натур показатели патриотика'!C345</f>
        <v>0</v>
      </c>
      <c r="D371" s="258" t="s">
        <v>88</v>
      </c>
      <c r="E371" s="170">
        <f>'таланты+инициативы0,28'!D458</f>
        <v>0</v>
      </c>
    </row>
    <row r="372" spans="1:5" hidden="1" x14ac:dyDescent="0.25">
      <c r="A372" s="736"/>
      <c r="B372" s="737"/>
      <c r="C372" s="112">
        <f>'натур показатели патриотика'!C346</f>
        <v>0</v>
      </c>
      <c r="D372" s="258" t="s">
        <v>88</v>
      </c>
      <c r="E372" s="170">
        <f>'таланты+инициативы0,28'!D459</f>
        <v>0</v>
      </c>
    </row>
    <row r="373" spans="1:5" hidden="1" x14ac:dyDescent="0.25">
      <c r="A373" s="736"/>
      <c r="B373" s="737"/>
      <c r="C373" s="112">
        <f>'натур показатели патриотика'!C347</f>
        <v>0</v>
      </c>
      <c r="D373" s="258" t="s">
        <v>88</v>
      </c>
      <c r="E373" s="170">
        <f>'таланты+инициативы0,28'!D460</f>
        <v>0</v>
      </c>
    </row>
    <row r="374" spans="1:5" hidden="1" x14ac:dyDescent="0.25">
      <c r="A374" s="736"/>
      <c r="B374" s="737"/>
      <c r="C374" s="112">
        <f>'натур показатели патриотика'!C348</f>
        <v>0</v>
      </c>
      <c r="D374" s="258" t="s">
        <v>88</v>
      </c>
      <c r="E374" s="170">
        <f>'таланты+инициативы0,28'!D461</f>
        <v>0</v>
      </c>
    </row>
    <row r="375" spans="1:5" hidden="1" x14ac:dyDescent="0.25">
      <c r="A375" s="736"/>
      <c r="B375" s="737"/>
      <c r="C375" s="112">
        <f>'натур показатели патриотика'!C349</f>
        <v>0</v>
      </c>
      <c r="D375" s="258" t="s">
        <v>88</v>
      </c>
      <c r="E375" s="170">
        <f>'таланты+инициативы0,28'!D462</f>
        <v>0</v>
      </c>
    </row>
    <row r="376" spans="1:5" hidden="1" x14ac:dyDescent="0.25">
      <c r="A376" s="736"/>
      <c r="B376" s="737"/>
      <c r="C376" s="112">
        <f>'натур показатели патриотика'!C350</f>
        <v>0</v>
      </c>
      <c r="D376" s="258" t="s">
        <v>88</v>
      </c>
      <c r="E376" s="170">
        <f>'таланты+инициативы0,28'!D463</f>
        <v>0</v>
      </c>
    </row>
    <row r="377" spans="1:5" hidden="1" x14ac:dyDescent="0.25">
      <c r="A377" s="736"/>
      <c r="B377" s="737"/>
      <c r="C377" s="112">
        <f>'натур показатели патриотика'!C351</f>
        <v>0</v>
      </c>
      <c r="D377" s="258" t="s">
        <v>88</v>
      </c>
      <c r="E377" s="170">
        <f>'таланты+инициативы0,28'!D464</f>
        <v>0</v>
      </c>
    </row>
    <row r="378" spans="1:5" hidden="1" x14ac:dyDescent="0.25">
      <c r="A378" s="736"/>
      <c r="B378" s="737"/>
      <c r="C378" s="112">
        <f>'натур показатели патриотика'!C352</f>
        <v>0</v>
      </c>
      <c r="D378" s="258" t="s">
        <v>88</v>
      </c>
      <c r="E378" s="170">
        <f>'таланты+инициативы0,28'!D465</f>
        <v>0</v>
      </c>
    </row>
    <row r="379" spans="1:5" x14ac:dyDescent="0.25">
      <c r="A379" s="736"/>
      <c r="B379" s="737"/>
    </row>
    <row r="380" spans="1:5" x14ac:dyDescent="0.25">
      <c r="A380" s="736"/>
      <c r="B380" s="737"/>
    </row>
  </sheetData>
  <mergeCells count="18">
    <mergeCell ref="C118:E118"/>
    <mergeCell ref="C126:E126"/>
    <mergeCell ref="C131:E131"/>
    <mergeCell ref="C133:E133"/>
    <mergeCell ref="A7:A380"/>
    <mergeCell ref="B7:B380"/>
    <mergeCell ref="C11:E11"/>
    <mergeCell ref="C15:E15"/>
    <mergeCell ref="C76:E76"/>
    <mergeCell ref="C137:E137"/>
    <mergeCell ref="C139:E139"/>
    <mergeCell ref="C77:E77"/>
    <mergeCell ref="C84:E84"/>
    <mergeCell ref="D1:E1"/>
    <mergeCell ref="A3:E3"/>
    <mergeCell ref="A4:E4"/>
    <mergeCell ref="C7:E7"/>
    <mergeCell ref="C8:E8"/>
  </mergeCells>
  <pageMargins left="0.21" right="0.11" top="0.22" bottom="0.74803149606299213" header="0.31496062992125984" footer="0.31496062992125984"/>
  <pageSetup paperSize="9" scale="7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74"/>
  <sheetViews>
    <sheetView tabSelected="1" topLeftCell="A325" zoomScale="90" zoomScaleNormal="90" zoomScaleSheetLayoutView="85" zoomScalePageLayoutView="70" workbookViewId="0">
      <selection sqref="A1:I472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187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755" t="str">
        <f>'патриотика0,31'!A1</f>
        <v>Учреждение: Муниципальное бюджетное учреждение  «Молодежный центр » Северо- Енисейского района</v>
      </c>
      <c r="B1" s="755"/>
      <c r="C1" s="755"/>
      <c r="D1" s="755"/>
      <c r="E1" s="755"/>
      <c r="F1" s="755"/>
      <c r="G1" s="755"/>
      <c r="H1" s="755"/>
      <c r="I1" s="755"/>
    </row>
    <row r="2" spans="1:9" ht="16.5" x14ac:dyDescent="0.25">
      <c r="A2" s="457" t="s">
        <v>570</v>
      </c>
      <c r="B2" s="457"/>
      <c r="C2" s="457"/>
      <c r="D2" s="457"/>
      <c r="E2" s="457"/>
      <c r="F2" s="457"/>
      <c r="G2" s="457"/>
      <c r="H2" s="457"/>
      <c r="I2" s="457"/>
    </row>
    <row r="3" spans="1:9" ht="58.15" customHeight="1" x14ac:dyDescent="0.25">
      <c r="A3" s="85" t="s">
        <v>219</v>
      </c>
      <c r="B3" s="756" t="s">
        <v>129</v>
      </c>
      <c r="C3" s="756"/>
      <c r="D3" s="756"/>
      <c r="E3" s="756"/>
      <c r="F3" s="756"/>
      <c r="G3" s="756"/>
      <c r="H3" s="756"/>
      <c r="I3" s="756"/>
    </row>
    <row r="4" spans="1:9" ht="15.75" x14ac:dyDescent="0.25">
      <c r="A4" s="717" t="s">
        <v>52</v>
      </c>
      <c r="B4" s="717"/>
      <c r="C4" s="717"/>
      <c r="D4" s="717"/>
      <c r="E4" s="717"/>
      <c r="F4" s="7"/>
      <c r="G4" s="169"/>
      <c r="H4" s="7"/>
      <c r="I4" s="7"/>
    </row>
    <row r="5" spans="1:9" ht="15.75" x14ac:dyDescent="0.25">
      <c r="A5" s="718" t="s">
        <v>44</v>
      </c>
      <c r="B5" s="718"/>
      <c r="C5" s="718"/>
      <c r="D5" s="718"/>
      <c r="E5" s="718"/>
      <c r="F5" s="7"/>
      <c r="G5" s="169"/>
      <c r="H5" s="7"/>
      <c r="I5" s="7"/>
    </row>
    <row r="6" spans="1:9" ht="15.75" x14ac:dyDescent="0.25">
      <c r="A6" s="718" t="s">
        <v>205</v>
      </c>
      <c r="B6" s="718"/>
      <c r="C6" s="718"/>
      <c r="D6" s="718"/>
      <c r="E6" s="718"/>
      <c r="F6" s="7"/>
      <c r="G6" s="169"/>
      <c r="H6" s="7"/>
      <c r="I6" s="7"/>
    </row>
    <row r="7" spans="1:9" ht="15.75" x14ac:dyDescent="0.25">
      <c r="A7" s="609" t="s">
        <v>223</v>
      </c>
      <c r="B7" s="609"/>
      <c r="C7" s="609"/>
      <c r="D7" s="609"/>
      <c r="E7" s="609"/>
      <c r="F7" s="7"/>
      <c r="G7" s="169"/>
      <c r="H7" s="7"/>
      <c r="I7" s="7"/>
    </row>
    <row r="8" spans="1:9" ht="27.6" customHeight="1" x14ac:dyDescent="0.25">
      <c r="A8" s="102" t="s">
        <v>34</v>
      </c>
      <c r="B8" s="68" t="s">
        <v>9</v>
      </c>
      <c r="C8" s="69"/>
      <c r="D8" s="610" t="s">
        <v>10</v>
      </c>
      <c r="E8" s="611"/>
      <c r="F8" s="449" t="s">
        <v>9</v>
      </c>
      <c r="G8" s="169"/>
      <c r="H8" s="7"/>
      <c r="I8" s="7"/>
    </row>
    <row r="9" spans="1:9" ht="15.75" x14ac:dyDescent="0.25">
      <c r="A9" s="102"/>
      <c r="B9" s="443"/>
      <c r="C9" s="443"/>
      <c r="D9" s="612" t="str">
        <f>'инновации+добровольчество0,41'!D10:E10</f>
        <v>Заведующий МЦ</v>
      </c>
      <c r="E9" s="613"/>
      <c r="F9" s="70">
        <v>1</v>
      </c>
      <c r="G9" s="169"/>
      <c r="H9" s="7"/>
      <c r="I9" s="7"/>
    </row>
    <row r="10" spans="1:9" ht="15.75" x14ac:dyDescent="0.25">
      <c r="A10" s="68" t="str">
        <f>'[1]2016'!$AE$19</f>
        <v>Специалист по работе с молодежью</v>
      </c>
      <c r="B10" s="443">
        <v>5.6</v>
      </c>
      <c r="C10" s="443"/>
      <c r="D10" s="614" t="str">
        <f>'[1]2016'!$AE$25</f>
        <v>Водитель</v>
      </c>
      <c r="E10" s="615"/>
      <c r="F10" s="443">
        <v>1</v>
      </c>
      <c r="G10" s="169"/>
      <c r="H10" s="7"/>
      <c r="I10" s="7"/>
    </row>
    <row r="11" spans="1:9" ht="15.75" x14ac:dyDescent="0.25">
      <c r="A11" s="68" t="s">
        <v>97</v>
      </c>
      <c r="B11" s="443">
        <v>1</v>
      </c>
      <c r="C11" s="443"/>
      <c r="D11" s="614" t="s">
        <v>91</v>
      </c>
      <c r="E11" s="615"/>
      <c r="F11" s="443">
        <v>0.5</v>
      </c>
      <c r="G11" s="169"/>
      <c r="H11" s="7"/>
      <c r="I11" s="7"/>
    </row>
    <row r="12" spans="1:9" ht="15.75" x14ac:dyDescent="0.25">
      <c r="A12" s="102"/>
      <c r="B12" s="443"/>
      <c r="C12" s="443"/>
      <c r="D12" s="614" t="str">
        <f>'[1]2016'!$AE$26</f>
        <v xml:space="preserve">Уборщик служебных помещений </v>
      </c>
      <c r="E12" s="615"/>
      <c r="F12" s="443">
        <v>1</v>
      </c>
      <c r="G12" s="169"/>
      <c r="H12" s="7"/>
      <c r="I12" s="7"/>
    </row>
    <row r="13" spans="1:9" ht="15.75" x14ac:dyDescent="0.25">
      <c r="A13" s="71" t="s">
        <v>59</v>
      </c>
      <c r="B13" s="72">
        <f>SUM(B9:B11)</f>
        <v>6.6</v>
      </c>
      <c r="C13" s="71"/>
      <c r="D13" s="616" t="s">
        <v>59</v>
      </c>
      <c r="E13" s="617"/>
      <c r="F13" s="72">
        <f>SUM(F9:F12)</f>
        <v>3.5</v>
      </c>
      <c r="G13" s="169"/>
      <c r="H13" s="7"/>
      <c r="I13" s="7"/>
    </row>
    <row r="14" spans="1:9" ht="36" customHeight="1" x14ac:dyDescent="0.25">
      <c r="A14" s="685" t="s">
        <v>222</v>
      </c>
      <c r="B14" s="685"/>
      <c r="C14" s="685"/>
      <c r="D14" s="685"/>
      <c r="E14" s="685"/>
      <c r="F14" s="685"/>
      <c r="G14" s="685"/>
      <c r="H14" s="685"/>
      <c r="I14" s="685"/>
    </row>
    <row r="15" spans="1:9" ht="15.75" x14ac:dyDescent="0.25">
      <c r="A15" s="723" t="s">
        <v>224</v>
      </c>
      <c r="B15" s="723"/>
      <c r="C15" s="723"/>
      <c r="D15" s="723"/>
      <c r="E15" s="723"/>
      <c r="F15" s="723"/>
      <c r="G15" s="169"/>
      <c r="H15" s="7"/>
      <c r="I15" s="7"/>
    </row>
    <row r="16" spans="1:9" ht="15.75" x14ac:dyDescent="0.25">
      <c r="A16" s="10" t="s">
        <v>225</v>
      </c>
      <c r="B16" s="10"/>
      <c r="C16" s="10"/>
      <c r="D16" s="10"/>
      <c r="E16" s="7"/>
      <c r="F16" s="7"/>
      <c r="G16" s="169"/>
      <c r="H16" s="7"/>
      <c r="I16" s="7"/>
    </row>
    <row r="17" spans="1:12" ht="30" customHeight="1" x14ac:dyDescent="0.25">
      <c r="A17" s="724" t="s">
        <v>46</v>
      </c>
      <c r="B17" s="724"/>
      <c r="C17" s="724"/>
      <c r="D17" s="724"/>
      <c r="E17" s="724"/>
      <c r="F17" s="724"/>
      <c r="G17" s="169"/>
      <c r="H17" s="7"/>
      <c r="I17" s="7"/>
    </row>
    <row r="18" spans="1:12" ht="15.75" x14ac:dyDescent="0.25">
      <c r="A18" s="722"/>
      <c r="B18" s="722"/>
      <c r="C18" s="450"/>
      <c r="D18" s="158">
        <v>0.28000000000000003</v>
      </c>
      <c r="E18" s="158"/>
      <c r="F18" s="7"/>
      <c r="G18" s="169"/>
      <c r="H18" s="7"/>
      <c r="I18" s="7"/>
    </row>
    <row r="19" spans="1:12" ht="31.5" x14ac:dyDescent="0.25">
      <c r="A19" s="693" t="s">
        <v>0</v>
      </c>
      <c r="B19" s="693" t="s">
        <v>1</v>
      </c>
      <c r="C19" s="444"/>
      <c r="D19" s="693" t="s">
        <v>2</v>
      </c>
      <c r="E19" s="694" t="s">
        <v>3</v>
      </c>
      <c r="F19" s="695"/>
      <c r="G19" s="757" t="s">
        <v>35</v>
      </c>
      <c r="H19" s="444" t="s">
        <v>5</v>
      </c>
      <c r="I19" s="693" t="s">
        <v>6</v>
      </c>
    </row>
    <row r="20" spans="1:12" ht="15.75" x14ac:dyDescent="0.25">
      <c r="A20" s="693"/>
      <c r="B20" s="693"/>
      <c r="C20" s="444"/>
      <c r="D20" s="693"/>
      <c r="E20" s="444" t="s">
        <v>228</v>
      </c>
      <c r="F20" s="690" t="s">
        <v>191</v>
      </c>
      <c r="G20" s="757"/>
      <c r="H20" s="427" t="s">
        <v>175</v>
      </c>
      <c r="I20" s="693"/>
    </row>
    <row r="21" spans="1:12" ht="15.75" x14ac:dyDescent="0.25">
      <c r="A21" s="693"/>
      <c r="B21" s="693"/>
      <c r="C21" s="444"/>
      <c r="D21" s="693"/>
      <c r="E21" s="444" t="s">
        <v>4</v>
      </c>
      <c r="F21" s="691"/>
      <c r="G21" s="757"/>
      <c r="H21" s="444" t="s">
        <v>229</v>
      </c>
      <c r="I21" s="693"/>
    </row>
    <row r="22" spans="1:12" ht="15.75" x14ac:dyDescent="0.25">
      <c r="A22" s="693">
        <v>1</v>
      </c>
      <c r="B22" s="693">
        <v>2</v>
      </c>
      <c r="C22" s="444"/>
      <c r="D22" s="693">
        <v>3</v>
      </c>
      <c r="E22" s="693" t="s">
        <v>230</v>
      </c>
      <c r="F22" s="693">
        <v>5</v>
      </c>
      <c r="G22" s="597" t="s">
        <v>7</v>
      </c>
      <c r="H22" s="427" t="s">
        <v>176</v>
      </c>
      <c r="I22" s="596" t="s">
        <v>177</v>
      </c>
    </row>
    <row r="23" spans="1:12" ht="15.75" x14ac:dyDescent="0.25">
      <c r="A23" s="693"/>
      <c r="B23" s="693"/>
      <c r="C23" s="444"/>
      <c r="D23" s="693"/>
      <c r="E23" s="693"/>
      <c r="F23" s="693"/>
      <c r="G23" s="597"/>
      <c r="H23" s="54">
        <v>1780.6</v>
      </c>
      <c r="I23" s="596"/>
      <c r="J23" s="182">
        <f>I26+I110</f>
        <v>1950167.7715968001</v>
      </c>
      <c r="K23" s="183"/>
      <c r="L23" s="7"/>
    </row>
    <row r="24" spans="1:12" ht="15.75" x14ac:dyDescent="0.25">
      <c r="A24" s="73" t="str">
        <f>'патриотика0,31'!A24</f>
        <v>Методист</v>
      </c>
      <c r="B24" s="86">
        <f>'патриотика0,31'!B24</f>
        <v>61932.1</v>
      </c>
      <c r="C24" s="86"/>
      <c r="D24" s="444">
        <f>1*D18</f>
        <v>0.28000000000000003</v>
      </c>
      <c r="E24" s="74">
        <f>D24*1780.6</f>
        <v>498.56800000000004</v>
      </c>
      <c r="F24" s="75">
        <v>1</v>
      </c>
      <c r="G24" s="77">
        <f>E24/F24</f>
        <v>498.56800000000004</v>
      </c>
      <c r="H24" s="74">
        <f>B24*1.302/1780.6*12</f>
        <v>543.42756958328664</v>
      </c>
      <c r="I24" s="74">
        <f>G24*H24</f>
        <v>270935.59651200008</v>
      </c>
      <c r="J24" s="7">
        <v>1950167.77</v>
      </c>
      <c r="K24" s="182" t="s">
        <v>109</v>
      </c>
      <c r="L24" s="7"/>
    </row>
    <row r="25" spans="1:12" ht="15.75" x14ac:dyDescent="0.25">
      <c r="A25" s="76" t="str">
        <f>A10</f>
        <v>Специалист по работе с молодежью</v>
      </c>
      <c r="B25" s="181">
        <f>'патриотика0,31'!B25</f>
        <v>44160</v>
      </c>
      <c r="C25" s="181"/>
      <c r="D25" s="444">
        <f>D18*5.6</f>
        <v>1.5680000000000001</v>
      </c>
      <c r="E25" s="74">
        <f>D25*1780.6</f>
        <v>2791.9807999999998</v>
      </c>
      <c r="F25" s="75">
        <v>1</v>
      </c>
      <c r="G25" s="77">
        <f>E25/F25</f>
        <v>2791.9807999999998</v>
      </c>
      <c r="H25" s="74">
        <f>B25*1.302/1780.6*12</f>
        <v>387.48502751881392</v>
      </c>
      <c r="I25" s="74">
        <f>G25*H25-27922.86</f>
        <v>1053927.8971199999</v>
      </c>
      <c r="J25" s="169">
        <f>J23-J24</f>
        <v>1.5968000516295433E-3</v>
      </c>
      <c r="K25" s="182" t="s">
        <v>121</v>
      </c>
      <c r="L25" s="7"/>
    </row>
    <row r="26" spans="1:12" ht="18.75" x14ac:dyDescent="0.3">
      <c r="A26" s="73" t="s">
        <v>96</v>
      </c>
      <c r="B26" s="77"/>
      <c r="C26" s="77"/>
      <c r="D26" s="444"/>
      <c r="E26" s="74"/>
      <c r="F26" s="75"/>
      <c r="G26" s="189"/>
      <c r="H26" s="162"/>
      <c r="I26" s="396">
        <f>SUM(I24:I25)</f>
        <v>1324863.4936319999</v>
      </c>
      <c r="L26" s="187"/>
    </row>
    <row r="27" spans="1:12" s="7" customFormat="1" ht="16.5" hidden="1" x14ac:dyDescent="0.25">
      <c r="A27" s="577" t="s">
        <v>170</v>
      </c>
      <c r="B27" s="577"/>
      <c r="C27" s="577"/>
      <c r="D27" s="577"/>
      <c r="E27" s="577"/>
      <c r="F27" s="577"/>
      <c r="G27" s="577"/>
      <c r="H27" s="577"/>
      <c r="I27" s="184"/>
      <c r="J27" s="182"/>
      <c r="K27" s="183"/>
    </row>
    <row r="28" spans="1:12" s="7" customFormat="1" ht="16.5" hidden="1" x14ac:dyDescent="0.25">
      <c r="A28" s="579" t="s">
        <v>62</v>
      </c>
      <c r="B28" s="582" t="s">
        <v>159</v>
      </c>
      <c r="C28" s="582"/>
      <c r="D28" s="582" t="s">
        <v>160</v>
      </c>
      <c r="E28" s="582"/>
      <c r="F28" s="582"/>
      <c r="G28" s="711"/>
      <c r="H28" s="711"/>
      <c r="I28" s="184"/>
      <c r="J28" s="182"/>
      <c r="K28" s="183"/>
    </row>
    <row r="29" spans="1:12" s="7" customFormat="1" ht="16.5" hidden="1" x14ac:dyDescent="0.25">
      <c r="A29" s="580"/>
      <c r="B29" s="582"/>
      <c r="C29" s="582"/>
      <c r="D29" s="582" t="s">
        <v>161</v>
      </c>
      <c r="E29" s="579" t="s">
        <v>162</v>
      </c>
      <c r="F29" s="747" t="s">
        <v>163</v>
      </c>
      <c r="G29" s="579" t="s">
        <v>169</v>
      </c>
      <c r="H29" s="579" t="s">
        <v>6</v>
      </c>
      <c r="I29" s="184"/>
      <c r="J29" s="182"/>
      <c r="K29" s="183"/>
    </row>
    <row r="30" spans="1:12" s="7" customFormat="1" ht="16.5" hidden="1" x14ac:dyDescent="0.25">
      <c r="A30" s="581"/>
      <c r="B30" s="582"/>
      <c r="C30" s="582"/>
      <c r="D30" s="582"/>
      <c r="E30" s="581"/>
      <c r="F30" s="747"/>
      <c r="G30" s="581"/>
      <c r="H30" s="581"/>
      <c r="I30" s="184"/>
      <c r="J30" s="182"/>
      <c r="K30" s="183"/>
    </row>
    <row r="31" spans="1:12" s="7" customFormat="1" ht="16.5" hidden="1" x14ac:dyDescent="0.25">
      <c r="A31" s="435">
        <v>1</v>
      </c>
      <c r="B31" s="587">
        <v>2</v>
      </c>
      <c r="C31" s="588"/>
      <c r="D31" s="435">
        <v>3</v>
      </c>
      <c r="E31" s="435">
        <v>4</v>
      </c>
      <c r="F31" s="435">
        <v>5</v>
      </c>
      <c r="G31" s="435">
        <v>6</v>
      </c>
      <c r="H31" s="435">
        <v>7</v>
      </c>
      <c r="I31" s="184"/>
      <c r="J31" s="182"/>
      <c r="K31" s="183"/>
    </row>
    <row r="32" spans="1:12" s="7" customFormat="1" ht="16.5" hidden="1" x14ac:dyDescent="0.25">
      <c r="A32" s="430" t="s">
        <v>97</v>
      </c>
      <c r="B32" s="430">
        <v>0.24</v>
      </c>
      <c r="C32" s="431">
        <v>1</v>
      </c>
      <c r="D32" s="152">
        <v>2074.6</v>
      </c>
      <c r="E32" s="113">
        <f t="shared" ref="E32:E33" si="0">D32*12</f>
        <v>24895.199999999997</v>
      </c>
      <c r="F32" s="152">
        <f>18363.9*0.24</f>
        <v>4407.3360000000002</v>
      </c>
      <c r="G32" s="185">
        <f>F32*30.2%</f>
        <v>1331.015472</v>
      </c>
      <c r="H32" s="185">
        <f>F32+G32</f>
        <v>5738.3514720000003</v>
      </c>
      <c r="I32" s="184"/>
    </row>
    <row r="33" spans="1:11" s="7" customFormat="1" ht="15.6" hidden="1" customHeight="1" x14ac:dyDescent="0.25">
      <c r="A33" s="430" t="s">
        <v>165</v>
      </c>
      <c r="B33" s="587">
        <f>5.6*0.24</f>
        <v>1.3439999999999999</v>
      </c>
      <c r="C33" s="588"/>
      <c r="D33" s="152">
        <f>1302.85*B33</f>
        <v>1751.0303999999996</v>
      </c>
      <c r="E33" s="113">
        <f t="shared" si="0"/>
        <v>21012.364799999996</v>
      </c>
      <c r="F33" s="152">
        <f>64311.87*0.24</f>
        <v>15434.8488</v>
      </c>
      <c r="G33" s="185">
        <f>F33*30.2%</f>
        <v>4661.3243376</v>
      </c>
      <c r="H33" s="185">
        <f>F33+G33</f>
        <v>20096.173137599999</v>
      </c>
    </row>
    <row r="34" spans="1:11" s="7" customFormat="1" ht="18.75" hidden="1" x14ac:dyDescent="0.25">
      <c r="A34" s="434"/>
      <c r="B34" s="589">
        <f>SUM(B32:C33)</f>
        <v>2.5839999999999996</v>
      </c>
      <c r="C34" s="589"/>
      <c r="D34" s="129">
        <f>SUM(D32:D33)</f>
        <v>3825.6303999999996</v>
      </c>
      <c r="E34" s="129">
        <f>SUM(E32:E33)</f>
        <v>45907.564799999993</v>
      </c>
      <c r="F34" s="129">
        <f>SUM(F32:F33)</f>
        <v>19842.184799999999</v>
      </c>
      <c r="G34" s="129">
        <f>SUM(G32:G33)</f>
        <v>5992.3398096000001</v>
      </c>
      <c r="H34" s="225"/>
      <c r="I34" s="169"/>
    </row>
    <row r="35" spans="1:11" ht="14.45" hidden="1" customHeight="1" x14ac:dyDescent="0.25">
      <c r="A35" s="577" t="s">
        <v>174</v>
      </c>
      <c r="B35" s="577"/>
      <c r="C35" s="577"/>
      <c r="D35" s="577"/>
      <c r="E35" s="577"/>
      <c r="F35" s="577"/>
      <c r="G35" s="577"/>
      <c r="H35" s="577"/>
      <c r="I35" s="153"/>
      <c r="J35" s="153"/>
    </row>
    <row r="36" spans="1:11" ht="28.9" hidden="1" customHeight="1" x14ac:dyDescent="0.25">
      <c r="A36" s="579" t="s">
        <v>62</v>
      </c>
      <c r="B36" s="582" t="s">
        <v>159</v>
      </c>
      <c r="C36" s="582"/>
      <c r="D36" s="605" t="s">
        <v>160</v>
      </c>
      <c r="E36" s="607"/>
      <c r="F36" s="436"/>
      <c r="G36" s="45"/>
    </row>
    <row r="37" spans="1:11" ht="14.45" hidden="1" customHeight="1" x14ac:dyDescent="0.25">
      <c r="A37" s="580"/>
      <c r="B37" s="582"/>
      <c r="C37" s="582"/>
      <c r="D37" s="582" t="s">
        <v>161</v>
      </c>
      <c r="E37" s="579" t="s">
        <v>169</v>
      </c>
      <c r="F37" s="579" t="s">
        <v>173</v>
      </c>
      <c r="G37" s="45"/>
    </row>
    <row r="38" spans="1:11" hidden="1" x14ac:dyDescent="0.25">
      <c r="A38" s="581"/>
      <c r="B38" s="582"/>
      <c r="C38" s="582"/>
      <c r="D38" s="582"/>
      <c r="E38" s="581"/>
      <c r="F38" s="581"/>
      <c r="G38" s="45"/>
    </row>
    <row r="39" spans="1:11" hidden="1" x14ac:dyDescent="0.25">
      <c r="A39" s="435">
        <v>1</v>
      </c>
      <c r="B39" s="587">
        <v>2</v>
      </c>
      <c r="C39" s="588"/>
      <c r="D39" s="435">
        <v>3</v>
      </c>
      <c r="E39" s="435">
        <v>6</v>
      </c>
      <c r="F39" s="435">
        <v>7</v>
      </c>
      <c r="G39" s="45"/>
    </row>
    <row r="40" spans="1:11" hidden="1" x14ac:dyDescent="0.25">
      <c r="A40" s="430" t="s">
        <v>165</v>
      </c>
      <c r="B40" s="587">
        <f>B33</f>
        <v>1.3439999999999999</v>
      </c>
      <c r="C40" s="588"/>
      <c r="D40" s="152">
        <v>4218.1400000000003</v>
      </c>
      <c r="E40" s="185">
        <f>D40*30.2%</f>
        <v>1273.8782800000001</v>
      </c>
      <c r="F40" s="185">
        <f>(E40+D40)*B40*12+8.27</f>
        <v>88583.540819839996</v>
      </c>
      <c r="G40" s="45"/>
    </row>
    <row r="41" spans="1:11" ht="18.75" hidden="1" x14ac:dyDescent="0.25">
      <c r="A41" s="434"/>
      <c r="B41" s="589">
        <f>SUM(B40:C40)</f>
        <v>1.3439999999999999</v>
      </c>
      <c r="C41" s="589"/>
      <c r="D41" s="129">
        <f>SUM(D40:D40)</f>
        <v>4218.1400000000003</v>
      </c>
      <c r="E41" s="129">
        <f>SUM(E40:E40)</f>
        <v>1273.8782800000001</v>
      </c>
      <c r="F41" s="225"/>
      <c r="G41" s="45"/>
    </row>
    <row r="42" spans="1:11" ht="15.75" hidden="1" x14ac:dyDescent="0.25">
      <c r="A42" s="685" t="s">
        <v>61</v>
      </c>
      <c r="B42" s="685"/>
      <c r="C42" s="685"/>
      <c r="D42" s="685"/>
      <c r="E42" s="685"/>
      <c r="F42" s="685"/>
      <c r="G42" s="169"/>
      <c r="H42" s="7"/>
      <c r="I42" s="7"/>
    </row>
    <row r="43" spans="1:11" ht="15.75" hidden="1" x14ac:dyDescent="0.25">
      <c r="A43" s="451" t="s">
        <v>85</v>
      </c>
      <c r="B43" s="6" t="str">
        <f>'инновации+добровольчество0,41'!B48</f>
        <v>19 командировок</v>
      </c>
      <c r="C43" s="6"/>
      <c r="D43" s="6"/>
      <c r="E43" s="7"/>
      <c r="F43" s="7"/>
      <c r="G43" s="169"/>
      <c r="H43" s="7"/>
      <c r="I43" s="7"/>
      <c r="K43" s="187"/>
    </row>
    <row r="44" spans="1:11" ht="15.75" hidden="1" x14ac:dyDescent="0.25">
      <c r="A44" s="7"/>
      <c r="B44" s="7"/>
      <c r="C44" s="7"/>
      <c r="D44" s="160">
        <f>D18</f>
        <v>0.28000000000000003</v>
      </c>
      <c r="E44" s="7"/>
      <c r="F44" s="7"/>
      <c r="G44" s="169"/>
      <c r="H44" s="7"/>
      <c r="I44" s="7"/>
    </row>
    <row r="45" spans="1:11" ht="15.75" hidden="1" x14ac:dyDescent="0.25">
      <c r="A45" s="693" t="s">
        <v>124</v>
      </c>
      <c r="B45" s="693"/>
      <c r="C45" s="444"/>
      <c r="D45" s="693" t="s">
        <v>11</v>
      </c>
      <c r="E45" s="690" t="s">
        <v>49</v>
      </c>
      <c r="F45" s="690" t="s">
        <v>15</v>
      </c>
      <c r="G45" s="738" t="s">
        <v>6</v>
      </c>
      <c r="H45" s="7"/>
      <c r="I45" s="7"/>
    </row>
    <row r="46" spans="1:11" ht="7.15" hidden="1" customHeight="1" x14ac:dyDescent="0.25">
      <c r="A46" s="693"/>
      <c r="B46" s="693"/>
      <c r="C46" s="444"/>
      <c r="D46" s="693"/>
      <c r="E46" s="691"/>
      <c r="F46" s="691"/>
      <c r="G46" s="739"/>
      <c r="H46" s="7"/>
      <c r="I46" s="7"/>
    </row>
    <row r="47" spans="1:11" ht="15.75" hidden="1" x14ac:dyDescent="0.25">
      <c r="A47" s="694">
        <v>1</v>
      </c>
      <c r="B47" s="695"/>
      <c r="C47" s="445"/>
      <c r="D47" s="444">
        <v>2</v>
      </c>
      <c r="E47" s="337">
        <v>3</v>
      </c>
      <c r="F47" s="444">
        <v>4</v>
      </c>
      <c r="G47" s="82" t="s">
        <v>70</v>
      </c>
      <c r="H47" s="7"/>
      <c r="I47" s="7"/>
    </row>
    <row r="48" spans="1:11" ht="15.75" hidden="1" x14ac:dyDescent="0.25">
      <c r="A48" s="696" t="str">
        <f>'инновации+добровольчество0,41'!A53</f>
        <v>Суточные</v>
      </c>
      <c r="B48" s="697"/>
      <c r="C48" s="447"/>
      <c r="D48" s="444" t="str">
        <f>'инновации+добровольчество0,41'!D53</f>
        <v>сутки</v>
      </c>
      <c r="E48" s="458">
        <f>D44</f>
        <v>0.28000000000000003</v>
      </c>
      <c r="F48" s="458">
        <f>'инновации+добровольчество0,41'!F53</f>
        <v>450</v>
      </c>
      <c r="G48" s="82">
        <f>E48*F48</f>
        <v>126.00000000000001</v>
      </c>
      <c r="H48" s="7"/>
      <c r="I48" s="7"/>
    </row>
    <row r="49" spans="1:12" ht="15.75" hidden="1" x14ac:dyDescent="0.25">
      <c r="A49" s="696" t="str">
        <f>'инновации+добровольчество0,41'!A54</f>
        <v>Проезд</v>
      </c>
      <c r="B49" s="697"/>
      <c r="C49" s="447"/>
      <c r="D49" s="444" t="str">
        <f>'инновации+добровольчество0,41'!D54</f>
        <v xml:space="preserve">Ед. </v>
      </c>
      <c r="E49" s="458">
        <f>D44</f>
        <v>0.28000000000000003</v>
      </c>
      <c r="F49" s="458">
        <f>'инновации+добровольчество0,41'!F54</f>
        <v>6000</v>
      </c>
      <c r="G49" s="82">
        <f t="shared" ref="G49:G51" si="1">E49*F49</f>
        <v>1680.0000000000002</v>
      </c>
      <c r="H49" s="7"/>
      <c r="I49" s="7"/>
      <c r="L49" s="190"/>
    </row>
    <row r="50" spans="1:12" ht="15.75" hidden="1" x14ac:dyDescent="0.25">
      <c r="A50" s="696" t="str">
        <f>'инновации+добровольчество0,41'!A55</f>
        <v xml:space="preserve">Проживание </v>
      </c>
      <c r="B50" s="697"/>
      <c r="C50" s="447"/>
      <c r="D50" s="444" t="str">
        <f>'инновации+добровольчество0,41'!D55</f>
        <v>сутки</v>
      </c>
      <c r="E50" s="458">
        <f>D44</f>
        <v>0.28000000000000003</v>
      </c>
      <c r="F50" s="458">
        <f>'инновации+добровольчество0,41'!F55</f>
        <v>1610.52</v>
      </c>
      <c r="G50" s="82">
        <f t="shared" si="1"/>
        <v>450.94560000000001</v>
      </c>
      <c r="H50" s="7"/>
      <c r="I50" s="7"/>
      <c r="L50" s="190"/>
    </row>
    <row r="51" spans="1:12" ht="15.75" hidden="1" x14ac:dyDescent="0.25">
      <c r="A51" s="446" t="e">
        <f>'инновации+добровольчество0,41'!#REF!</f>
        <v>#REF!</v>
      </c>
      <c r="B51" s="447"/>
      <c r="C51" s="447"/>
      <c r="D51" s="444" t="e">
        <f>'инновации+добровольчество0,41'!#REF!</f>
        <v>#REF!</v>
      </c>
      <c r="E51" s="458">
        <f>D44</f>
        <v>0.28000000000000003</v>
      </c>
      <c r="F51" s="458" t="e">
        <f>'инновации+добровольчество0,41'!#REF!</f>
        <v>#REF!</v>
      </c>
      <c r="G51" s="82" t="e">
        <f t="shared" si="1"/>
        <v>#REF!</v>
      </c>
      <c r="H51" s="7"/>
      <c r="I51" s="7"/>
      <c r="L51" s="190"/>
    </row>
    <row r="52" spans="1:12" ht="18.75" hidden="1" x14ac:dyDescent="0.25">
      <c r="A52" s="726" t="s">
        <v>60</v>
      </c>
      <c r="B52" s="727"/>
      <c r="C52" s="452"/>
      <c r="D52" s="79"/>
      <c r="E52" s="79"/>
      <c r="F52" s="79"/>
      <c r="G52" s="497" t="e">
        <f>SUM(G48:G51)</f>
        <v>#REF!</v>
      </c>
      <c r="H52" s="7"/>
      <c r="I52" s="7"/>
      <c r="L52" s="187"/>
    </row>
    <row r="53" spans="1:12" ht="15.75" x14ac:dyDescent="0.25">
      <c r="A53" s="685" t="s">
        <v>128</v>
      </c>
      <c r="B53" s="685"/>
      <c r="C53" s="685"/>
      <c r="D53" s="685"/>
      <c r="E53" s="685"/>
      <c r="F53" s="685"/>
      <c r="G53" s="169"/>
      <c r="H53" s="7"/>
      <c r="I53" s="7"/>
    </row>
    <row r="54" spans="1:12" ht="15.75" x14ac:dyDescent="0.25">
      <c r="A54" s="7"/>
      <c r="B54" s="7"/>
      <c r="C54" s="7"/>
      <c r="D54" s="160"/>
      <c r="E54" s="7"/>
      <c r="F54" s="161">
        <v>1</v>
      </c>
      <c r="G54" s="169"/>
      <c r="H54" s="7"/>
      <c r="I54" s="7"/>
    </row>
    <row r="55" spans="1:12" ht="15.75" x14ac:dyDescent="0.25">
      <c r="A55" s="693" t="s">
        <v>124</v>
      </c>
      <c r="B55" s="693"/>
      <c r="C55" s="444"/>
      <c r="D55" s="693" t="s">
        <v>11</v>
      </c>
      <c r="E55" s="690" t="s">
        <v>49</v>
      </c>
      <c r="F55" s="690" t="s">
        <v>15</v>
      </c>
      <c r="G55" s="738" t="s">
        <v>6</v>
      </c>
      <c r="H55" s="7"/>
      <c r="I55" s="7"/>
    </row>
    <row r="56" spans="1:12" ht="13.9" customHeight="1" x14ac:dyDescent="0.25">
      <c r="A56" s="693"/>
      <c r="B56" s="693"/>
      <c r="C56" s="444"/>
      <c r="D56" s="693"/>
      <c r="E56" s="691"/>
      <c r="F56" s="691"/>
      <c r="G56" s="739"/>
      <c r="H56" s="7"/>
      <c r="I56" s="7"/>
    </row>
    <row r="57" spans="1:12" ht="15.75" x14ac:dyDescent="0.25">
      <c r="A57" s="694">
        <v>1</v>
      </c>
      <c r="B57" s="695"/>
      <c r="C57" s="445"/>
      <c r="D57" s="444">
        <v>2</v>
      </c>
      <c r="E57" s="444">
        <v>3</v>
      </c>
      <c r="F57" s="444">
        <v>4</v>
      </c>
      <c r="G57" s="82" t="s">
        <v>70</v>
      </c>
      <c r="H57" s="7"/>
      <c r="I57" s="7"/>
    </row>
    <row r="58" spans="1:12" ht="25.5" x14ac:dyDescent="0.25">
      <c r="A58" s="241" t="s">
        <v>543</v>
      </c>
      <c r="B58" s="516"/>
      <c r="C58" s="516"/>
      <c r="D58" s="517"/>
      <c r="E58" s="99"/>
      <c r="F58" s="100"/>
      <c r="G58" s="82"/>
      <c r="H58" s="7"/>
      <c r="I58" s="7"/>
    </row>
    <row r="59" spans="1:12" ht="15.75" x14ac:dyDescent="0.25">
      <c r="A59" s="94" t="s">
        <v>544</v>
      </c>
      <c r="B59" s="516"/>
      <c r="C59" s="516"/>
      <c r="D59" s="517"/>
      <c r="E59" s="99">
        <v>2</v>
      </c>
      <c r="F59" s="100">
        <v>2500</v>
      </c>
      <c r="G59" s="82">
        <f>E59*F59</f>
        <v>5000</v>
      </c>
      <c r="H59" s="7"/>
      <c r="I59" s="7"/>
    </row>
    <row r="60" spans="1:12" ht="15.75" x14ac:dyDescent="0.25">
      <c r="A60" s="94" t="s">
        <v>545</v>
      </c>
      <c r="B60" s="516"/>
      <c r="C60" s="516"/>
      <c r="D60" s="517"/>
      <c r="E60" s="99">
        <v>4</v>
      </c>
      <c r="F60" s="100">
        <v>900</v>
      </c>
      <c r="G60" s="82">
        <f t="shared" ref="G60:G86" si="2">E60*F60</f>
        <v>3600</v>
      </c>
      <c r="H60" s="7"/>
      <c r="I60" s="7"/>
    </row>
    <row r="61" spans="1:12" ht="15.75" x14ac:dyDescent="0.25">
      <c r="A61" s="94" t="s">
        <v>546</v>
      </c>
      <c r="B61" s="516"/>
      <c r="C61" s="516"/>
      <c r="D61" s="517"/>
      <c r="E61" s="99">
        <v>10</v>
      </c>
      <c r="F61" s="100">
        <v>206</v>
      </c>
      <c r="G61" s="82">
        <f t="shared" si="2"/>
        <v>2060</v>
      </c>
      <c r="H61" s="7"/>
      <c r="I61" s="7"/>
    </row>
    <row r="62" spans="1:12" ht="15.75" x14ac:dyDescent="0.25">
      <c r="A62" s="772" t="s">
        <v>547</v>
      </c>
      <c r="B62" s="516"/>
      <c r="C62" s="516"/>
      <c r="D62" s="517"/>
      <c r="E62" s="348">
        <v>2</v>
      </c>
      <c r="F62" s="349">
        <v>4500</v>
      </c>
      <c r="G62" s="82">
        <f t="shared" si="2"/>
        <v>9000</v>
      </c>
      <c r="H62" s="7"/>
      <c r="I62" s="7"/>
    </row>
    <row r="63" spans="1:12" ht="15.75" x14ac:dyDescent="0.25">
      <c r="A63" s="772" t="s">
        <v>548</v>
      </c>
      <c r="B63" s="516"/>
      <c r="C63" s="516"/>
      <c r="D63" s="517"/>
      <c r="E63" s="348">
        <v>3</v>
      </c>
      <c r="F63" s="349">
        <v>6600</v>
      </c>
      <c r="G63" s="82">
        <f t="shared" si="2"/>
        <v>19800</v>
      </c>
      <c r="H63" s="7"/>
      <c r="I63" s="7"/>
    </row>
    <row r="64" spans="1:12" ht="15.75" x14ac:dyDescent="0.25">
      <c r="A64" s="772" t="s">
        <v>549</v>
      </c>
      <c r="B64" s="516"/>
      <c r="C64" s="516"/>
      <c r="D64" s="517"/>
      <c r="E64" s="348">
        <v>2</v>
      </c>
      <c r="F64" s="349">
        <v>871.5</v>
      </c>
      <c r="G64" s="82">
        <f t="shared" si="2"/>
        <v>1743</v>
      </c>
      <c r="H64" s="7"/>
      <c r="I64" s="7"/>
    </row>
    <row r="65" spans="1:9" ht="15.75" x14ac:dyDescent="0.25">
      <c r="A65" s="772" t="s">
        <v>550</v>
      </c>
      <c r="B65" s="516"/>
      <c r="C65" s="516"/>
      <c r="D65" s="517"/>
      <c r="E65" s="348">
        <v>1200</v>
      </c>
      <c r="F65" s="349">
        <v>35</v>
      </c>
      <c r="G65" s="82">
        <f t="shared" si="2"/>
        <v>42000</v>
      </c>
      <c r="H65" s="7"/>
      <c r="I65" s="7"/>
    </row>
    <row r="66" spans="1:9" ht="15.75" x14ac:dyDescent="0.25">
      <c r="A66" s="772" t="s">
        <v>551</v>
      </c>
      <c r="B66" s="516"/>
      <c r="C66" s="516"/>
      <c r="D66" s="517"/>
      <c r="E66" s="348">
        <v>300</v>
      </c>
      <c r="F66" s="349">
        <v>30</v>
      </c>
      <c r="G66" s="82">
        <f t="shared" si="2"/>
        <v>9000</v>
      </c>
      <c r="H66" s="7"/>
      <c r="I66" s="7"/>
    </row>
    <row r="67" spans="1:9" ht="15.75" x14ac:dyDescent="0.25">
      <c r="A67" s="772" t="s">
        <v>347</v>
      </c>
      <c r="B67" s="516"/>
      <c r="C67" s="516"/>
      <c r="D67" s="517"/>
      <c r="E67" s="348">
        <v>5</v>
      </c>
      <c r="F67" s="349">
        <v>400</v>
      </c>
      <c r="G67" s="82">
        <f t="shared" si="2"/>
        <v>2000</v>
      </c>
      <c r="H67" s="7"/>
      <c r="I67" s="7"/>
    </row>
    <row r="68" spans="1:9" ht="15.75" x14ac:dyDescent="0.25">
      <c r="A68" s="773" t="s">
        <v>552</v>
      </c>
      <c r="B68" s="516"/>
      <c r="C68" s="516"/>
      <c r="D68" s="517"/>
      <c r="E68" s="348">
        <v>20</v>
      </c>
      <c r="F68" s="349">
        <v>600</v>
      </c>
      <c r="G68" s="82">
        <f t="shared" si="2"/>
        <v>12000</v>
      </c>
      <c r="H68" s="7"/>
      <c r="I68" s="7"/>
    </row>
    <row r="69" spans="1:9" ht="26.25" x14ac:dyDescent="0.25">
      <c r="A69" s="774" t="s">
        <v>553</v>
      </c>
      <c r="B69" s="516"/>
      <c r="C69" s="516"/>
      <c r="D69" s="517"/>
      <c r="E69" s="348">
        <v>20</v>
      </c>
      <c r="F69" s="349">
        <v>210</v>
      </c>
      <c r="G69" s="82">
        <f t="shared" si="2"/>
        <v>4200</v>
      </c>
      <c r="H69" s="7"/>
      <c r="I69" s="7"/>
    </row>
    <row r="70" spans="1:9" ht="15.75" x14ac:dyDescent="0.25">
      <c r="A70" s="772" t="s">
        <v>554</v>
      </c>
      <c r="B70" s="516"/>
      <c r="C70" s="516"/>
      <c r="D70" s="517"/>
      <c r="E70" s="348">
        <v>5</v>
      </c>
      <c r="F70" s="349">
        <v>1200</v>
      </c>
      <c r="G70" s="82">
        <f t="shared" si="2"/>
        <v>6000</v>
      </c>
      <c r="H70" s="7"/>
      <c r="I70" s="7"/>
    </row>
    <row r="71" spans="1:9" ht="15.75" x14ac:dyDescent="0.25">
      <c r="A71" s="772" t="s">
        <v>555</v>
      </c>
      <c r="B71" s="516"/>
      <c r="C71" s="516"/>
      <c r="D71" s="517"/>
      <c r="E71" s="348">
        <v>200</v>
      </c>
      <c r="F71" s="349">
        <v>44.6</v>
      </c>
      <c r="G71" s="82">
        <f t="shared" si="2"/>
        <v>8920</v>
      </c>
      <c r="H71" s="7"/>
      <c r="I71" s="7"/>
    </row>
    <row r="72" spans="1:9" ht="15.75" x14ac:dyDescent="0.25">
      <c r="A72" s="772" t="s">
        <v>556</v>
      </c>
      <c r="B72" s="516"/>
      <c r="C72" s="516"/>
      <c r="D72" s="517"/>
      <c r="E72" s="348">
        <v>200</v>
      </c>
      <c r="F72" s="349">
        <v>27.8</v>
      </c>
      <c r="G72" s="82">
        <f t="shared" si="2"/>
        <v>5560</v>
      </c>
      <c r="H72" s="7"/>
      <c r="I72" s="7"/>
    </row>
    <row r="73" spans="1:9" ht="15.75" x14ac:dyDescent="0.25">
      <c r="A73" s="772" t="s">
        <v>557</v>
      </c>
      <c r="B73" s="516"/>
      <c r="C73" s="516"/>
      <c r="D73" s="517"/>
      <c r="E73" s="348">
        <v>10</v>
      </c>
      <c r="F73" s="349">
        <v>761.7</v>
      </c>
      <c r="G73" s="82">
        <f t="shared" si="2"/>
        <v>7617</v>
      </c>
      <c r="H73" s="7"/>
      <c r="I73" s="7"/>
    </row>
    <row r="74" spans="1:9" ht="25.5" x14ac:dyDescent="0.25">
      <c r="A74" s="772" t="s">
        <v>558</v>
      </c>
      <c r="B74" s="516"/>
      <c r="C74" s="516"/>
      <c r="D74" s="517"/>
      <c r="E74" s="348">
        <v>1</v>
      </c>
      <c r="F74" s="349">
        <v>750</v>
      </c>
      <c r="G74" s="82">
        <f t="shared" si="2"/>
        <v>750</v>
      </c>
      <c r="H74" s="7"/>
      <c r="I74" s="7"/>
    </row>
    <row r="75" spans="1:9" ht="15.75" x14ac:dyDescent="0.25">
      <c r="A75" s="772" t="s">
        <v>559</v>
      </c>
      <c r="B75" s="516"/>
      <c r="C75" s="516"/>
      <c r="D75" s="517"/>
      <c r="E75" s="348">
        <v>1</v>
      </c>
      <c r="F75" s="349">
        <v>4700</v>
      </c>
      <c r="G75" s="82">
        <f t="shared" si="2"/>
        <v>4700</v>
      </c>
      <c r="H75" s="7"/>
      <c r="I75" s="7"/>
    </row>
    <row r="76" spans="1:9" ht="15.75" x14ac:dyDescent="0.25">
      <c r="A76" s="772" t="s">
        <v>560</v>
      </c>
      <c r="B76" s="516"/>
      <c r="C76" s="516"/>
      <c r="D76" s="517"/>
      <c r="E76" s="348">
        <v>1</v>
      </c>
      <c r="F76" s="349">
        <v>4700</v>
      </c>
      <c r="G76" s="82">
        <f t="shared" si="2"/>
        <v>4700</v>
      </c>
      <c r="H76" s="7"/>
      <c r="I76" s="7"/>
    </row>
    <row r="77" spans="1:9" ht="15.75" x14ac:dyDescent="0.25">
      <c r="A77" s="772" t="s">
        <v>561</v>
      </c>
      <c r="B77" s="516"/>
      <c r="C77" s="516"/>
      <c r="D77" s="517"/>
      <c r="E77" s="348">
        <v>5</v>
      </c>
      <c r="F77" s="349">
        <v>700</v>
      </c>
      <c r="G77" s="82">
        <f t="shared" si="2"/>
        <v>3500</v>
      </c>
      <c r="H77" s="7"/>
      <c r="I77" s="7"/>
    </row>
    <row r="78" spans="1:9" ht="15.75" x14ac:dyDescent="0.25">
      <c r="A78" s="772" t="s">
        <v>562</v>
      </c>
      <c r="B78" s="516"/>
      <c r="C78" s="516"/>
      <c r="D78" s="517"/>
      <c r="E78" s="348">
        <v>23</v>
      </c>
      <c r="F78" s="349">
        <v>550</v>
      </c>
      <c r="G78" s="82">
        <f t="shared" si="2"/>
        <v>12650</v>
      </c>
      <c r="H78" s="7"/>
      <c r="I78" s="7"/>
    </row>
    <row r="79" spans="1:9" ht="15.75" x14ac:dyDescent="0.25">
      <c r="A79" s="772" t="s">
        <v>563</v>
      </c>
      <c r="B79" s="516"/>
      <c r="C79" s="516"/>
      <c r="D79" s="517"/>
      <c r="E79" s="348">
        <v>15</v>
      </c>
      <c r="F79" s="349">
        <v>1000</v>
      </c>
      <c r="G79" s="82">
        <f t="shared" si="2"/>
        <v>15000</v>
      </c>
      <c r="H79" s="7"/>
      <c r="I79" s="7"/>
    </row>
    <row r="80" spans="1:9" ht="15.75" x14ac:dyDescent="0.25">
      <c r="A80" s="775" t="s">
        <v>564</v>
      </c>
      <c r="B80" s="516"/>
      <c r="C80" s="516"/>
      <c r="D80" s="517"/>
      <c r="E80" s="348"/>
      <c r="F80" s="349"/>
      <c r="G80" s="82"/>
      <c r="H80" s="7"/>
      <c r="I80" s="7"/>
    </row>
    <row r="81" spans="1:11" ht="15.75" x14ac:dyDescent="0.25">
      <c r="A81" s="772" t="s">
        <v>565</v>
      </c>
      <c r="B81" s="516"/>
      <c r="C81" s="516"/>
      <c r="D81" s="517"/>
      <c r="E81" s="348">
        <v>100</v>
      </c>
      <c r="F81" s="349">
        <v>5</v>
      </c>
      <c r="G81" s="82">
        <f t="shared" si="2"/>
        <v>500</v>
      </c>
      <c r="H81" s="7"/>
      <c r="I81" s="7"/>
    </row>
    <row r="82" spans="1:11" ht="15.75" x14ac:dyDescent="0.25">
      <c r="A82" s="772" t="s">
        <v>566</v>
      </c>
      <c r="B82" s="516"/>
      <c r="C82" s="516"/>
      <c r="D82" s="517"/>
      <c r="E82" s="348">
        <v>5</v>
      </c>
      <c r="F82" s="349">
        <v>500</v>
      </c>
      <c r="G82" s="82">
        <f t="shared" si="2"/>
        <v>2500</v>
      </c>
      <c r="H82" s="7"/>
      <c r="I82" s="7"/>
    </row>
    <row r="83" spans="1:11" ht="15.75" x14ac:dyDescent="0.25">
      <c r="A83" s="459" t="s">
        <v>397</v>
      </c>
      <c r="B83" s="516"/>
      <c r="C83" s="516"/>
      <c r="D83" s="517"/>
      <c r="E83" s="348"/>
      <c r="F83" s="349"/>
      <c r="G83" s="82"/>
      <c r="H83" s="7"/>
      <c r="I83" s="7"/>
    </row>
    <row r="84" spans="1:11" ht="15.75" x14ac:dyDescent="0.25">
      <c r="A84" s="772" t="s">
        <v>567</v>
      </c>
      <c r="B84" s="516"/>
      <c r="C84" s="516"/>
      <c r="D84" s="517"/>
      <c r="E84" s="348">
        <v>5</v>
      </c>
      <c r="F84" s="349">
        <v>1050</v>
      </c>
      <c r="G84" s="82">
        <f t="shared" si="2"/>
        <v>5250</v>
      </c>
      <c r="H84" s="7"/>
      <c r="I84" s="7"/>
    </row>
    <row r="85" spans="1:11" ht="15.75" x14ac:dyDescent="0.25">
      <c r="A85" s="772" t="s">
        <v>567</v>
      </c>
      <c r="B85" s="516"/>
      <c r="C85" s="516"/>
      <c r="D85" s="517"/>
      <c r="E85" s="348">
        <v>10</v>
      </c>
      <c r="F85" s="349">
        <v>1500</v>
      </c>
      <c r="G85" s="82">
        <f t="shared" si="2"/>
        <v>15000</v>
      </c>
      <c r="H85" s="7"/>
      <c r="I85" s="7"/>
    </row>
    <row r="86" spans="1:11" ht="15.75" x14ac:dyDescent="0.25">
      <c r="A86" s="772" t="s">
        <v>568</v>
      </c>
      <c r="B86" s="516"/>
      <c r="C86" s="516"/>
      <c r="D86" s="517"/>
      <c r="E86" s="348">
        <v>3</v>
      </c>
      <c r="F86" s="349">
        <v>3400</v>
      </c>
      <c r="G86" s="82">
        <f t="shared" si="2"/>
        <v>10200</v>
      </c>
      <c r="H86" s="7"/>
      <c r="I86" s="7"/>
    </row>
    <row r="87" spans="1:11" ht="14.45" customHeight="1" x14ac:dyDescent="0.25">
      <c r="A87" s="744" t="s">
        <v>84</v>
      </c>
      <c r="B87" s="745"/>
      <c r="C87" s="455"/>
      <c r="D87" s="79"/>
      <c r="E87" s="79"/>
      <c r="F87" s="165"/>
      <c r="G87" s="497">
        <f>SUM(G59:G86)</f>
        <v>213250</v>
      </c>
      <c r="H87" s="7"/>
      <c r="I87" s="7"/>
    </row>
    <row r="88" spans="1:11" ht="36.75" hidden="1" customHeight="1" x14ac:dyDescent="0.25">
      <c r="A88" s="707" t="s">
        <v>241</v>
      </c>
      <c r="B88" s="707"/>
      <c r="C88" s="707"/>
      <c r="D88" s="707"/>
      <c r="E88" s="707"/>
      <c r="F88" s="707"/>
      <c r="G88" s="169"/>
      <c r="H88" s="7"/>
      <c r="I88" s="7"/>
    </row>
    <row r="89" spans="1:11" ht="15.75" hidden="1" x14ac:dyDescent="0.25">
      <c r="A89" s="11"/>
      <c r="B89" s="11"/>
      <c r="C89" s="11"/>
      <c r="D89" s="11"/>
      <c r="E89" s="11"/>
      <c r="F89" s="96">
        <f>D44</f>
        <v>0.28000000000000003</v>
      </c>
      <c r="G89" s="169"/>
      <c r="H89" s="7"/>
      <c r="I89" s="7"/>
    </row>
    <row r="90" spans="1:11" ht="15.75" hidden="1" customHeight="1" x14ac:dyDescent="0.25">
      <c r="A90" s="705" t="s">
        <v>0</v>
      </c>
      <c r="B90" s="705"/>
      <c r="C90" s="443"/>
      <c r="D90" s="705" t="s">
        <v>1</v>
      </c>
      <c r="E90" s="715" t="s">
        <v>2</v>
      </c>
      <c r="F90" s="715" t="s">
        <v>42</v>
      </c>
      <c r="G90" s="715" t="s">
        <v>220</v>
      </c>
      <c r="H90" s="715" t="s">
        <v>221</v>
      </c>
      <c r="I90" s="7"/>
      <c r="J90" s="7"/>
      <c r="K90" s="7"/>
    </row>
    <row r="91" spans="1:11" ht="53.25" hidden="1" customHeight="1" x14ac:dyDescent="0.25">
      <c r="A91" s="705"/>
      <c r="B91" s="705"/>
      <c r="C91" s="443"/>
      <c r="D91" s="705"/>
      <c r="E91" s="716"/>
      <c r="F91" s="716"/>
      <c r="G91" s="716"/>
      <c r="H91" s="746"/>
      <c r="I91" s="7"/>
      <c r="J91" s="7"/>
      <c r="K91" s="7"/>
    </row>
    <row r="92" spans="1:11" ht="15.75" hidden="1" x14ac:dyDescent="0.25">
      <c r="A92" s="705">
        <v>1</v>
      </c>
      <c r="B92" s="705"/>
      <c r="C92" s="443"/>
      <c r="D92" s="443">
        <v>2</v>
      </c>
      <c r="E92" s="443">
        <v>3</v>
      </c>
      <c r="F92" s="443" t="s">
        <v>41</v>
      </c>
      <c r="G92" s="443">
        <v>5</v>
      </c>
      <c r="H92" s="287"/>
      <c r="I92" s="7"/>
      <c r="J92" s="7"/>
      <c r="K92" s="7"/>
    </row>
    <row r="93" spans="1:11" ht="15.75" hidden="1" x14ac:dyDescent="0.25">
      <c r="A93" s="751">
        <f>'инновации+добровольчество0,41'!A185:B185</f>
        <v>0</v>
      </c>
      <c r="B93" s="751"/>
      <c r="C93" s="103"/>
      <c r="D93" s="80">
        <f>'инновации+добровольчество0,41'!D185</f>
        <v>0</v>
      </c>
      <c r="E93" s="70">
        <f>1*F89</f>
        <v>0.28000000000000003</v>
      </c>
      <c r="F93" s="77"/>
      <c r="G93" s="77"/>
      <c r="H93" s="77"/>
      <c r="I93" s="7"/>
      <c r="J93" s="7"/>
      <c r="K93" s="7"/>
    </row>
    <row r="94" spans="1:11" ht="15.75" hidden="1" x14ac:dyDescent="0.25">
      <c r="A94" s="748" t="s">
        <v>145</v>
      </c>
      <c r="B94" s="748"/>
      <c r="C94" s="102"/>
      <c r="D94" s="80">
        <f>'патриотика0,31'!D139</f>
        <v>0.155</v>
      </c>
      <c r="E94" s="443">
        <f>1*F89</f>
        <v>0.28000000000000003</v>
      </c>
      <c r="F94" s="77"/>
      <c r="G94" s="77"/>
      <c r="H94" s="77"/>
      <c r="I94" s="7"/>
      <c r="J94" s="7"/>
      <c r="K94" s="7"/>
    </row>
    <row r="95" spans="1:11" ht="15.75" hidden="1" x14ac:dyDescent="0.25">
      <c r="A95" s="749" t="s">
        <v>91</v>
      </c>
      <c r="B95" s="750"/>
      <c r="C95" s="102"/>
      <c r="D95" s="80">
        <f>'патриотика0,31'!D140</f>
        <v>0.31</v>
      </c>
      <c r="E95" s="443">
        <f>1*F89/2</f>
        <v>0.14000000000000001</v>
      </c>
      <c r="F95" s="77"/>
      <c r="G95" s="77"/>
      <c r="H95" s="77"/>
      <c r="I95" s="7"/>
      <c r="J95" s="7"/>
      <c r="K95" s="7"/>
    </row>
    <row r="96" spans="1:11" ht="15.75" hidden="1" x14ac:dyDescent="0.25">
      <c r="A96" s="748" t="s">
        <v>146</v>
      </c>
      <c r="B96" s="748"/>
      <c r="C96" s="102"/>
      <c r="D96" s="80" t="e">
        <f>'патриотика0,31'!#REF!</f>
        <v>#REF!</v>
      </c>
      <c r="E96" s="443">
        <f>1*F89</f>
        <v>0.28000000000000003</v>
      </c>
      <c r="F96" s="77"/>
      <c r="G96" s="77"/>
      <c r="H96" s="77"/>
      <c r="I96" s="7"/>
      <c r="J96" s="7"/>
      <c r="K96" s="7"/>
    </row>
    <row r="97" spans="1:11" ht="15.75" hidden="1" x14ac:dyDescent="0.25">
      <c r="A97" s="705" t="s">
        <v>28</v>
      </c>
      <c r="B97" s="705"/>
      <c r="C97" s="705"/>
      <c r="D97" s="705"/>
      <c r="E97" s="705"/>
      <c r="F97" s="705"/>
      <c r="G97" s="443"/>
      <c r="H97" s="443"/>
      <c r="I97" s="7"/>
      <c r="J97" s="7"/>
      <c r="K97" s="7"/>
    </row>
    <row r="98" spans="1:11" ht="15.75" x14ac:dyDescent="0.25">
      <c r="A98" s="365"/>
      <c r="B98" s="365"/>
      <c r="C98" s="365"/>
      <c r="D98" s="365"/>
      <c r="E98" s="365"/>
      <c r="F98" s="365"/>
      <c r="G98" s="365"/>
      <c r="H98" s="365"/>
      <c r="I98" s="7"/>
      <c r="J98" s="7"/>
      <c r="K98" s="7"/>
    </row>
    <row r="99" spans="1:11" ht="14.45" customHeight="1" x14ac:dyDescent="0.25">
      <c r="A99" s="577" t="s">
        <v>248</v>
      </c>
      <c r="B99" s="577"/>
      <c r="C99" s="577"/>
      <c r="D99" s="577"/>
      <c r="E99" s="577"/>
      <c r="F99" s="577"/>
      <c r="G99" s="577"/>
      <c r="H99" s="577"/>
    </row>
    <row r="100" spans="1:11" ht="14.45" customHeight="1" x14ac:dyDescent="0.25">
      <c r="A100" s="426"/>
      <c r="B100" s="426"/>
      <c r="C100" s="439"/>
      <c r="D100" s="426"/>
      <c r="E100" s="439"/>
      <c r="F100" s="439">
        <v>0.28000000000000003</v>
      </c>
      <c r="G100" s="426"/>
      <c r="H100" s="439"/>
    </row>
    <row r="101" spans="1:11" s="7" customFormat="1" ht="31.5" customHeight="1" x14ac:dyDescent="0.25">
      <c r="A101" s="433" t="s">
        <v>0</v>
      </c>
      <c r="B101" s="631" t="s">
        <v>1</v>
      </c>
      <c r="C101" s="427"/>
      <c r="D101" s="631" t="s">
        <v>2</v>
      </c>
      <c r="E101" s="590" t="s">
        <v>3</v>
      </c>
      <c r="F101" s="591"/>
      <c r="G101" s="741" t="s">
        <v>35</v>
      </c>
      <c r="H101" s="427" t="s">
        <v>5</v>
      </c>
      <c r="I101" s="631" t="s">
        <v>6</v>
      </c>
    </row>
    <row r="102" spans="1:11" s="7" customFormat="1" ht="30" x14ac:dyDescent="0.25">
      <c r="A102" s="362"/>
      <c r="B102" s="740"/>
      <c r="C102" s="427"/>
      <c r="D102" s="740"/>
      <c r="E102" s="427" t="s">
        <v>231</v>
      </c>
      <c r="F102" s="427" t="s">
        <v>240</v>
      </c>
      <c r="G102" s="743"/>
      <c r="H102" s="427" t="s">
        <v>53</v>
      </c>
      <c r="I102" s="740"/>
    </row>
    <row r="103" spans="1:11" s="7" customFormat="1" ht="15.75" x14ac:dyDescent="0.25">
      <c r="A103" s="363"/>
      <c r="B103" s="632"/>
      <c r="C103" s="427"/>
      <c r="D103" s="632"/>
      <c r="E103" s="427" t="s">
        <v>4</v>
      </c>
      <c r="F103" s="53"/>
      <c r="G103" s="742"/>
      <c r="H103" s="427" t="s">
        <v>232</v>
      </c>
      <c r="I103" s="632"/>
    </row>
    <row r="104" spans="1:11" s="7" customFormat="1" ht="15.75" x14ac:dyDescent="0.25">
      <c r="A104" s="715">
        <v>1</v>
      </c>
      <c r="B104" s="631">
        <v>2</v>
      </c>
      <c r="C104" s="427"/>
      <c r="D104" s="631">
        <v>3</v>
      </c>
      <c r="E104" s="631" t="s">
        <v>230</v>
      </c>
      <c r="F104" s="631">
        <v>5</v>
      </c>
      <c r="G104" s="741" t="s">
        <v>7</v>
      </c>
      <c r="H104" s="427" t="s">
        <v>54</v>
      </c>
      <c r="I104" s="631" t="s">
        <v>55</v>
      </c>
    </row>
    <row r="105" spans="1:11" s="7" customFormat="1" ht="15.75" x14ac:dyDescent="0.25">
      <c r="A105" s="716"/>
      <c r="B105" s="632"/>
      <c r="C105" s="427"/>
      <c r="D105" s="632"/>
      <c r="E105" s="632"/>
      <c r="F105" s="632"/>
      <c r="G105" s="742"/>
      <c r="H105" s="54">
        <v>1780.6</v>
      </c>
      <c r="I105" s="632"/>
    </row>
    <row r="106" spans="1:11" s="7" customFormat="1" ht="15.75" x14ac:dyDescent="0.25">
      <c r="A106" s="364" t="str">
        <f>'инновации+добровольчество0,41'!A188</f>
        <v>Заведующий МЦ</v>
      </c>
      <c r="B106" s="88">
        <v>73188.34</v>
      </c>
      <c r="C106" s="88"/>
      <c r="D106" s="427">
        <f>1*F100</f>
        <v>0.28000000000000003</v>
      </c>
      <c r="E106" s="56">
        <f>D106*1780.6</f>
        <v>498.56800000000004</v>
      </c>
      <c r="F106" s="57">
        <v>1</v>
      </c>
      <c r="G106" s="58">
        <f>E106/F106</f>
        <v>498.56800000000004</v>
      </c>
      <c r="H106" s="56">
        <f>B106*1.302/1780.6*12</f>
        <v>642.19623955969905</v>
      </c>
      <c r="I106" s="56">
        <f>G106*H106</f>
        <v>320178.49476480007</v>
      </c>
    </row>
    <row r="107" spans="1:11" s="7" customFormat="1" ht="15.75" x14ac:dyDescent="0.25">
      <c r="A107" s="364" t="str">
        <f>'инновации+добровольчество0,41'!A189</f>
        <v>Водитель</v>
      </c>
      <c r="B107" s="37">
        <v>27899</v>
      </c>
      <c r="C107" s="173"/>
      <c r="D107" s="427">
        <f>1*F100</f>
        <v>0.28000000000000003</v>
      </c>
      <c r="E107" s="56">
        <f t="shared" ref="E107:E109" si="3">D107*1780.6</f>
        <v>498.56800000000004</v>
      </c>
      <c r="F107" s="57">
        <v>1</v>
      </c>
      <c r="G107" s="58">
        <f t="shared" ref="G107:G109" si="4">E107/F107</f>
        <v>498.56800000000004</v>
      </c>
      <c r="H107" s="56">
        <f t="shared" ref="H107:H109" si="5">B107*1.302/1780.6*12</f>
        <v>244.80173873975065</v>
      </c>
      <c r="I107" s="56">
        <f>G107*H107</f>
        <v>122050.31328000002</v>
      </c>
    </row>
    <row r="108" spans="1:11" s="7" customFormat="1" ht="15.75" x14ac:dyDescent="0.25">
      <c r="A108" s="364" t="str">
        <f>'инновации+добровольчество0,41'!A190</f>
        <v>Рабочий по обслуживанию здания</v>
      </c>
      <c r="B108" s="58">
        <v>27899</v>
      </c>
      <c r="C108" s="58"/>
      <c r="D108" s="427">
        <f>0.5*F100</f>
        <v>0.14000000000000001</v>
      </c>
      <c r="E108" s="56">
        <f t="shared" si="3"/>
        <v>249.28400000000002</v>
      </c>
      <c r="F108" s="57">
        <v>1</v>
      </c>
      <c r="G108" s="58">
        <f t="shared" si="4"/>
        <v>249.28400000000002</v>
      </c>
      <c r="H108" s="56">
        <f t="shared" si="5"/>
        <v>244.80173873975065</v>
      </c>
      <c r="I108" s="56">
        <f>G108*H108</f>
        <v>61025.156640000008</v>
      </c>
    </row>
    <row r="109" spans="1:11" s="7" customFormat="1" ht="15.75" x14ac:dyDescent="0.25">
      <c r="A109" s="364" t="str">
        <f>'инновации+добровольчество0,41'!A191</f>
        <v>Уборщик служебных помещений</v>
      </c>
      <c r="B109" s="37">
        <v>27899</v>
      </c>
      <c r="C109" s="456"/>
      <c r="D109" s="427">
        <f>1*F100</f>
        <v>0.28000000000000003</v>
      </c>
      <c r="E109" s="56">
        <f t="shared" si="3"/>
        <v>498.56800000000004</v>
      </c>
      <c r="F109" s="57">
        <v>1</v>
      </c>
      <c r="G109" s="58">
        <f t="shared" si="4"/>
        <v>498.56800000000004</v>
      </c>
      <c r="H109" s="56">
        <f t="shared" si="5"/>
        <v>244.80173873975065</v>
      </c>
      <c r="I109" s="56">
        <f>G109*H109</f>
        <v>122050.31328000002</v>
      </c>
      <c r="J109" s="169"/>
    </row>
    <row r="110" spans="1:11" s="7" customFormat="1" ht="15.75" x14ac:dyDescent="0.25">
      <c r="A110" s="708" t="s">
        <v>28</v>
      </c>
      <c r="B110" s="709"/>
      <c r="C110" s="709"/>
      <c r="D110" s="709"/>
      <c r="E110" s="709"/>
      <c r="F110" s="710"/>
      <c r="G110" s="442"/>
      <c r="H110" s="442"/>
      <c r="I110" s="361">
        <f>SUM(I106:I109)</f>
        <v>625304.27796480013</v>
      </c>
    </row>
    <row r="111" spans="1:11" s="38" customFormat="1" ht="14.45" customHeight="1" x14ac:dyDescent="0.25">
      <c r="A111" s="577" t="s">
        <v>170</v>
      </c>
      <c r="B111" s="577"/>
      <c r="C111" s="577"/>
      <c r="D111" s="577"/>
      <c r="E111" s="577"/>
      <c r="F111" s="577"/>
      <c r="G111" s="578"/>
      <c r="H111" s="578"/>
      <c r="I111" s="153"/>
    </row>
    <row r="112" spans="1:11" s="38" customFormat="1" ht="15" customHeight="1" x14ac:dyDescent="0.25">
      <c r="A112" s="579" t="s">
        <v>62</v>
      </c>
      <c r="B112" s="582" t="s">
        <v>159</v>
      </c>
      <c r="C112" s="582"/>
      <c r="D112" s="583" t="s">
        <v>163</v>
      </c>
      <c r="E112" s="579" t="s">
        <v>169</v>
      </c>
      <c r="F112" s="586" t="s">
        <v>6</v>
      </c>
      <c r="G112" s="213"/>
      <c r="H112" s="213"/>
    </row>
    <row r="113" spans="1:9" s="38" customFormat="1" ht="15" customHeight="1" x14ac:dyDescent="0.25">
      <c r="A113" s="580"/>
      <c r="B113" s="582"/>
      <c r="C113" s="582"/>
      <c r="D113" s="584"/>
      <c r="E113" s="580"/>
      <c r="F113" s="586"/>
      <c r="G113" s="176"/>
      <c r="H113" s="176"/>
    </row>
    <row r="114" spans="1:9" s="38" customFormat="1" x14ac:dyDescent="0.25">
      <c r="A114" s="581"/>
      <c r="B114" s="582"/>
      <c r="C114" s="582"/>
      <c r="D114" s="585"/>
      <c r="E114" s="581"/>
      <c r="F114" s="586"/>
    </row>
    <row r="115" spans="1:9" s="38" customFormat="1" x14ac:dyDescent="0.25">
      <c r="A115" s="514">
        <v>1</v>
      </c>
      <c r="B115" s="587">
        <v>2</v>
      </c>
      <c r="C115" s="588"/>
      <c r="D115" s="514">
        <v>5</v>
      </c>
      <c r="E115" s="178">
        <v>6</v>
      </c>
      <c r="F115" s="178">
        <v>7</v>
      </c>
    </row>
    <row r="116" spans="1:9" s="38" customFormat="1" x14ac:dyDescent="0.25">
      <c r="A116" s="511" t="s">
        <v>97</v>
      </c>
      <c r="B116" s="511">
        <v>0.28000000000000003</v>
      </c>
      <c r="C116" s="512">
        <v>1</v>
      </c>
      <c r="D116" s="152">
        <v>303.73</v>
      </c>
      <c r="E116" s="179">
        <f>D116*30.2%</f>
        <v>91.726460000000003</v>
      </c>
      <c r="F116" s="179">
        <f>D116+E116</f>
        <v>395.45645999999999</v>
      </c>
    </row>
    <row r="117" spans="1:9" s="38" customFormat="1" x14ac:dyDescent="0.25">
      <c r="A117" s="511" t="s">
        <v>165</v>
      </c>
      <c r="B117" s="587">
        <v>1.5680000000000001</v>
      </c>
      <c r="C117" s="588"/>
      <c r="D117" s="152">
        <v>1218.78</v>
      </c>
      <c r="E117" s="179">
        <f>D117*30.2%</f>
        <v>368.07155999999998</v>
      </c>
      <c r="F117" s="179">
        <f>D117+E117</f>
        <v>1586.8515600000001</v>
      </c>
    </row>
    <row r="118" spans="1:9" s="38" customFormat="1" x14ac:dyDescent="0.25">
      <c r="A118" s="513"/>
      <c r="B118" s="589">
        <f>SUM(B116:C117)</f>
        <v>2.8479999999999999</v>
      </c>
      <c r="C118" s="589"/>
      <c r="D118" s="129">
        <f>SUM(D116:D117)</f>
        <v>1522.51</v>
      </c>
      <c r="E118" s="129">
        <f>SUM(E116:E117)</f>
        <v>459.79801999999995</v>
      </c>
      <c r="F118" s="129">
        <f>SUM(F116:F117)</f>
        <v>1982.3080199999999</v>
      </c>
    </row>
    <row r="119" spans="1:9" ht="18.75" x14ac:dyDescent="0.25">
      <c r="A119" s="426"/>
      <c r="B119" s="153"/>
      <c r="C119" s="153"/>
      <c r="D119" s="212"/>
      <c r="E119" s="212"/>
      <c r="F119" s="212"/>
      <c r="G119" s="212"/>
      <c r="H119" s="215"/>
    </row>
    <row r="120" spans="1:9" ht="18.75" x14ac:dyDescent="0.25">
      <c r="A120" s="426"/>
      <c r="B120" s="153"/>
      <c r="C120" s="153"/>
      <c r="D120" s="212"/>
      <c r="E120" s="212"/>
      <c r="F120" s="212"/>
      <c r="G120" s="212"/>
      <c r="H120" s="215"/>
    </row>
    <row r="121" spans="1:9" s="38" customFormat="1" ht="14.45" customHeight="1" x14ac:dyDescent="0.25">
      <c r="A121" s="577" t="s">
        <v>170</v>
      </c>
      <c r="B121" s="577"/>
      <c r="C121" s="577"/>
      <c r="D121" s="577"/>
      <c r="E121" s="577"/>
      <c r="F121" s="577"/>
      <c r="G121" s="578"/>
      <c r="H121" s="578"/>
      <c r="I121" s="153"/>
    </row>
    <row r="122" spans="1:9" s="38" customFormat="1" ht="15" customHeight="1" x14ac:dyDescent="0.25">
      <c r="A122" s="579" t="s">
        <v>62</v>
      </c>
      <c r="B122" s="582" t="s">
        <v>159</v>
      </c>
      <c r="C122" s="582"/>
      <c r="D122" s="583" t="s">
        <v>163</v>
      </c>
      <c r="E122" s="579" t="s">
        <v>169</v>
      </c>
      <c r="F122" s="586" t="s">
        <v>6</v>
      </c>
      <c r="G122" s="213"/>
      <c r="H122" s="213"/>
    </row>
    <row r="123" spans="1:9" s="38" customFormat="1" ht="15" customHeight="1" x14ac:dyDescent="0.25">
      <c r="A123" s="580"/>
      <c r="B123" s="582"/>
      <c r="C123" s="582"/>
      <c r="D123" s="584"/>
      <c r="E123" s="580"/>
      <c r="F123" s="586"/>
      <c r="G123" s="176"/>
      <c r="H123" s="176"/>
    </row>
    <row r="124" spans="1:9" s="38" customFormat="1" x14ac:dyDescent="0.25">
      <c r="A124" s="581"/>
      <c r="B124" s="582"/>
      <c r="C124" s="582"/>
      <c r="D124" s="585"/>
      <c r="E124" s="581"/>
      <c r="F124" s="586"/>
    </row>
    <row r="125" spans="1:9" s="38" customFormat="1" x14ac:dyDescent="0.25">
      <c r="A125" s="514">
        <v>1</v>
      </c>
      <c r="B125" s="587">
        <v>2</v>
      </c>
      <c r="C125" s="588"/>
      <c r="D125" s="514">
        <v>5</v>
      </c>
      <c r="E125" s="178">
        <v>6</v>
      </c>
      <c r="F125" s="178">
        <v>7</v>
      </c>
    </row>
    <row r="126" spans="1:9" s="38" customFormat="1" x14ac:dyDescent="0.25">
      <c r="A126" s="359" t="s">
        <v>193</v>
      </c>
      <c r="B126" s="511">
        <v>0.28000000000000003</v>
      </c>
      <c r="C126" s="512">
        <v>1</v>
      </c>
      <c r="D126" s="152">
        <v>399.85</v>
      </c>
      <c r="E126" s="179">
        <f>D126*30.2%</f>
        <v>120.7547</v>
      </c>
      <c r="F126" s="179">
        <f>D126+E126+0.01</f>
        <v>520.61469999999997</v>
      </c>
    </row>
    <row r="127" spans="1:9" s="38" customFormat="1" x14ac:dyDescent="0.25">
      <c r="A127" s="513"/>
      <c r="B127" s="589">
        <f>B126</f>
        <v>0.28000000000000003</v>
      </c>
      <c r="C127" s="589"/>
      <c r="D127" s="129">
        <f>SUM(D126:D126)</f>
        <v>399.85</v>
      </c>
      <c r="E127" s="129">
        <f>SUM(E126:E126)</f>
        <v>120.7547</v>
      </c>
      <c r="F127" s="129">
        <f>F126</f>
        <v>520.61469999999997</v>
      </c>
    </row>
    <row r="128" spans="1:9" ht="14.45" customHeight="1" x14ac:dyDescent="0.25">
      <c r="A128" s="577" t="s">
        <v>185</v>
      </c>
      <c r="B128" s="577"/>
      <c r="C128" s="577"/>
      <c r="D128" s="578"/>
      <c r="E128" s="578"/>
      <c r="F128" s="578"/>
      <c r="G128" s="578"/>
      <c r="H128" s="578"/>
    </row>
    <row r="129" spans="1:9" ht="14.45" customHeight="1" x14ac:dyDescent="0.25">
      <c r="A129" s="579" t="s">
        <v>62</v>
      </c>
      <c r="B129" s="599" t="s">
        <v>159</v>
      </c>
      <c r="C129" s="600"/>
      <c r="D129" s="605"/>
      <c r="E129" s="606"/>
      <c r="F129" s="607"/>
      <c r="G129" s="213"/>
      <c r="H129" s="213"/>
    </row>
    <row r="130" spans="1:9" ht="14.45" customHeight="1" x14ac:dyDescent="0.25">
      <c r="A130" s="580"/>
      <c r="B130" s="601"/>
      <c r="C130" s="602"/>
      <c r="D130" s="584" t="s">
        <v>163</v>
      </c>
      <c r="E130" s="580" t="s">
        <v>169</v>
      </c>
      <c r="F130" s="580" t="s">
        <v>6</v>
      </c>
      <c r="G130" s="45"/>
    </row>
    <row r="131" spans="1:9" x14ac:dyDescent="0.25">
      <c r="A131" s="581"/>
      <c r="B131" s="603"/>
      <c r="C131" s="604"/>
      <c r="D131" s="585"/>
      <c r="E131" s="581"/>
      <c r="F131" s="581"/>
      <c r="G131" s="45"/>
    </row>
    <row r="132" spans="1:9" x14ac:dyDescent="0.25">
      <c r="A132" s="170">
        <v>1</v>
      </c>
      <c r="B132" s="605">
        <v>2</v>
      </c>
      <c r="C132" s="607"/>
      <c r="D132" s="170">
        <v>5</v>
      </c>
      <c r="E132" s="170">
        <v>6</v>
      </c>
      <c r="F132" s="170">
        <v>7</v>
      </c>
      <c r="G132" s="45"/>
    </row>
    <row r="133" spans="1:9" x14ac:dyDescent="0.25">
      <c r="A133" s="430" t="s">
        <v>166</v>
      </c>
      <c r="B133" s="242">
        <f>E94</f>
        <v>0.28000000000000003</v>
      </c>
      <c r="C133" s="431"/>
      <c r="D133" s="152">
        <v>4559.1400000000003</v>
      </c>
      <c r="E133" s="185">
        <f t="shared" ref="E133:E135" si="6">D133*30.2%</f>
        <v>1376.8602800000001</v>
      </c>
      <c r="F133" s="185">
        <f>D133+E133</f>
        <v>5936.0002800000002</v>
      </c>
      <c r="G133" s="45"/>
    </row>
    <row r="134" spans="1:9" x14ac:dyDescent="0.25">
      <c r="A134" s="430" t="s">
        <v>167</v>
      </c>
      <c r="B134" s="242">
        <f>E95</f>
        <v>0.14000000000000001</v>
      </c>
      <c r="C134" s="431"/>
      <c r="D134" s="152">
        <v>2279.5700000000002</v>
      </c>
      <c r="E134" s="185">
        <f t="shared" si="6"/>
        <v>688.43014000000005</v>
      </c>
      <c r="F134" s="185">
        <f t="shared" ref="F134:F135" si="7">D134+E134</f>
        <v>2968.0001400000001</v>
      </c>
      <c r="G134" s="45"/>
    </row>
    <row r="135" spans="1:9" x14ac:dyDescent="0.25">
      <c r="A135" s="430" t="s">
        <v>146</v>
      </c>
      <c r="B135" s="242">
        <f>E96</f>
        <v>0.28000000000000003</v>
      </c>
      <c r="C135" s="431"/>
      <c r="D135" s="152">
        <v>4559.1400000000003</v>
      </c>
      <c r="E135" s="185">
        <f t="shared" si="6"/>
        <v>1376.8602800000001</v>
      </c>
      <c r="F135" s="185">
        <f t="shared" si="7"/>
        <v>5936.0002800000002</v>
      </c>
      <c r="G135" s="45"/>
    </row>
    <row r="136" spans="1:9" x14ac:dyDescent="0.25">
      <c r="A136" s="155"/>
      <c r="B136" s="434"/>
      <c r="C136" s="156"/>
      <c r="D136" s="129">
        <f>SUM(D133:D135)</f>
        <v>11397.850000000002</v>
      </c>
      <c r="E136" s="129">
        <f>SUM(E133:E135)</f>
        <v>3442.1507000000001</v>
      </c>
      <c r="F136" s="129">
        <f>SUM(F133:F135)</f>
        <v>14840.000700000001</v>
      </c>
      <c r="G136" s="45"/>
    </row>
    <row r="137" spans="1:9" ht="15.75" x14ac:dyDescent="0.25">
      <c r="A137" s="4"/>
      <c r="B137" s="163"/>
      <c r="C137" s="163"/>
      <c r="D137" s="163"/>
      <c r="E137" s="163"/>
      <c r="F137" s="163"/>
      <c r="G137" s="169"/>
      <c r="H137" s="7"/>
      <c r="I137" s="7"/>
    </row>
    <row r="138" spans="1:9" ht="15.75" x14ac:dyDescent="0.25">
      <c r="A138" s="4"/>
      <c r="B138" s="163"/>
      <c r="C138" s="163"/>
      <c r="D138" s="163"/>
      <c r="E138" s="163"/>
      <c r="F138" s="163"/>
      <c r="G138" s="169"/>
      <c r="H138" s="7"/>
      <c r="I138" s="7"/>
    </row>
    <row r="139" spans="1:9" ht="15.75" x14ac:dyDescent="0.25">
      <c r="A139" s="595" t="s">
        <v>12</v>
      </c>
      <c r="B139" s="595"/>
      <c r="C139" s="595"/>
      <c r="D139" s="595"/>
      <c r="E139" s="595"/>
      <c r="F139" s="595"/>
      <c r="G139" s="169"/>
      <c r="H139" s="7"/>
      <c r="I139" s="7"/>
    </row>
    <row r="140" spans="1:9" ht="15.75" x14ac:dyDescent="0.25">
      <c r="A140" s="163"/>
      <c r="B140" s="163"/>
      <c r="C140" s="163"/>
      <c r="D140" s="163"/>
      <c r="E140" s="163"/>
      <c r="F140" s="168">
        <f>F89</f>
        <v>0.28000000000000003</v>
      </c>
      <c r="G140" s="169"/>
      <c r="H140" s="7"/>
      <c r="I140" s="7"/>
    </row>
    <row r="141" spans="1:9" ht="15.75" x14ac:dyDescent="0.25">
      <c r="A141" s="705" t="s">
        <v>13</v>
      </c>
      <c r="B141" s="705" t="s">
        <v>11</v>
      </c>
      <c r="C141" s="443"/>
      <c r="D141" s="705" t="s">
        <v>14</v>
      </c>
      <c r="E141" s="705" t="s">
        <v>94</v>
      </c>
      <c r="F141" s="705" t="s">
        <v>6</v>
      </c>
      <c r="G141" s="169"/>
      <c r="H141" s="7"/>
      <c r="I141" s="7"/>
    </row>
    <row r="142" spans="1:9" ht="3.6" customHeight="1" x14ac:dyDescent="0.25">
      <c r="A142" s="705"/>
      <c r="B142" s="705"/>
      <c r="C142" s="443"/>
      <c r="D142" s="705"/>
      <c r="E142" s="705"/>
      <c r="F142" s="705"/>
      <c r="G142" s="169"/>
      <c r="H142" s="7"/>
      <c r="I142" s="7"/>
    </row>
    <row r="143" spans="1:9" ht="15.75" x14ac:dyDescent="0.25">
      <c r="A143" s="443">
        <v>1</v>
      </c>
      <c r="B143" s="443">
        <v>2</v>
      </c>
      <c r="C143" s="443"/>
      <c r="D143" s="443">
        <v>3</v>
      </c>
      <c r="E143" s="443">
        <v>4</v>
      </c>
      <c r="F143" s="443" t="s">
        <v>178</v>
      </c>
      <c r="G143" s="169"/>
      <c r="H143" s="7"/>
      <c r="I143" s="7"/>
    </row>
    <row r="144" spans="1:9" ht="15.75" x14ac:dyDescent="0.25">
      <c r="A144" s="81" t="str">
        <f>'инновации+добровольчество0,41'!A225</f>
        <v>Теплоэнергия</v>
      </c>
      <c r="B144" s="443" t="str">
        <f>'инновации+добровольчество0,41'!B225</f>
        <v>Гкал</v>
      </c>
      <c r="C144" s="443"/>
      <c r="D144" s="77">
        <f>55*F140</f>
        <v>15.400000000000002</v>
      </c>
      <c r="E144" s="77">
        <f>'инновации+добровольчество0,41'!E225</f>
        <v>3245.16</v>
      </c>
      <c r="F144" s="77">
        <f>D144*E144+13.53</f>
        <v>49988.994000000006</v>
      </c>
      <c r="G144" s="169"/>
      <c r="H144" s="7"/>
      <c r="I144" s="7"/>
    </row>
    <row r="145" spans="1:9" ht="15.75" x14ac:dyDescent="0.25">
      <c r="A145" s="81" t="str">
        <f>'инновации+добровольчество0,41'!A226</f>
        <v xml:space="preserve">Водоснабжение </v>
      </c>
      <c r="B145" s="443" t="str">
        <f>'инновации+добровольчество0,41'!B226</f>
        <v>м2</v>
      </c>
      <c r="C145" s="443"/>
      <c r="D145" s="443">
        <f>106.3*F140</f>
        <v>29.764000000000003</v>
      </c>
      <c r="E145" s="77">
        <f>'инновации+добровольчество0,41'!E226</f>
        <v>46.7</v>
      </c>
      <c r="F145" s="77">
        <f t="shared" ref="F145:F149" si="8">D145*E145</f>
        <v>1389.9788000000003</v>
      </c>
      <c r="G145" s="169"/>
      <c r="H145" s="7"/>
      <c r="I145" s="7"/>
    </row>
    <row r="146" spans="1:9" ht="15.75" x14ac:dyDescent="0.25">
      <c r="A146" s="81" t="str">
        <f>'инновации+добровольчество0,41'!A227</f>
        <v>Водоотведение (септик)</v>
      </c>
      <c r="B146" s="443" t="str">
        <f>'инновации+добровольчество0,41'!B227</f>
        <v>м3</v>
      </c>
      <c r="C146" s="443"/>
      <c r="D146" s="443">
        <f>6*F140</f>
        <v>1.6800000000000002</v>
      </c>
      <c r="E146" s="77">
        <f>'инновации+добровольчество0,41'!E227</f>
        <v>9000</v>
      </c>
      <c r="F146" s="77">
        <f t="shared" si="8"/>
        <v>15120.000000000002</v>
      </c>
      <c r="G146" s="169"/>
      <c r="H146" s="7"/>
      <c r="I146" s="7"/>
    </row>
    <row r="147" spans="1:9" ht="15.75" x14ac:dyDescent="0.25">
      <c r="A147" s="81" t="str">
        <f>'инновации+добровольчество0,41'!A228</f>
        <v>Электроэнергия</v>
      </c>
      <c r="B147" s="443" t="str">
        <f>'инновации+добровольчество0,41'!B228</f>
        <v>МВт час.</v>
      </c>
      <c r="C147" s="443"/>
      <c r="D147" s="77">
        <f>6*F140</f>
        <v>1.6800000000000002</v>
      </c>
      <c r="E147" s="77">
        <f>'инновации+добровольчество0,41'!E228</f>
        <v>7728</v>
      </c>
      <c r="F147" s="77">
        <f t="shared" si="8"/>
        <v>12983.04</v>
      </c>
      <c r="G147" s="169"/>
      <c r="H147" s="7"/>
      <c r="I147" s="7"/>
    </row>
    <row r="148" spans="1:9" ht="15.75" x14ac:dyDescent="0.25">
      <c r="A148" s="229" t="str">
        <f>'инновации+добровольчество0,41'!A229</f>
        <v>ТКО</v>
      </c>
      <c r="B148" s="443" t="str">
        <f>'инновации+добровольчество0,41'!B229</f>
        <v>договор</v>
      </c>
      <c r="C148" s="435"/>
      <c r="D148" s="170">
        <f>3.636*F140</f>
        <v>1.0180800000000001</v>
      </c>
      <c r="E148" s="77">
        <f>'инновации+добровольчество0,41'!E229</f>
        <v>2170.58</v>
      </c>
      <c r="F148" s="77">
        <f t="shared" si="8"/>
        <v>2209.8240863999999</v>
      </c>
      <c r="G148" s="169"/>
      <c r="H148" s="7"/>
      <c r="I148" s="7"/>
    </row>
    <row r="149" spans="1:9" ht="15.75" x14ac:dyDescent="0.25">
      <c r="A149" s="229" t="str">
        <f>'инновации+добровольчество0,41'!A230</f>
        <v>Электроэнергия (резерв)</v>
      </c>
      <c r="B149" s="443" t="str">
        <f>'инновации+добровольчество0,41'!B230</f>
        <v>МВт час.</v>
      </c>
      <c r="C149" s="435"/>
      <c r="D149" s="170">
        <f>3.348*D158</f>
        <v>0.93744000000000005</v>
      </c>
      <c r="E149" s="77">
        <f>'инновации+добровольчество0,41'!E230</f>
        <v>7728</v>
      </c>
      <c r="F149" s="77">
        <f t="shared" si="8"/>
        <v>7244.5363200000002</v>
      </c>
      <c r="G149" s="169"/>
      <c r="H149" s="7"/>
      <c r="I149" s="7"/>
    </row>
    <row r="150" spans="1:9" ht="18.75" x14ac:dyDescent="0.25">
      <c r="A150" s="754"/>
      <c r="B150" s="754"/>
      <c r="C150" s="754"/>
      <c r="D150" s="754"/>
      <c r="E150" s="754"/>
      <c r="F150" s="498">
        <f>SUM(F144:F149)</f>
        <v>88936.373206399992</v>
      </c>
      <c r="G150" s="169"/>
      <c r="H150" s="7"/>
      <c r="I150" s="7"/>
    </row>
    <row r="151" spans="1:9" ht="18.75" x14ac:dyDescent="0.25">
      <c r="A151" s="245"/>
      <c r="B151" s="245"/>
      <c r="C151" s="245"/>
      <c r="D151" s="245"/>
      <c r="E151" s="245"/>
      <c r="F151" s="246"/>
      <c r="G151" s="247"/>
      <c r="H151" s="7"/>
      <c r="I151" s="7"/>
    </row>
    <row r="152" spans="1:9" s="7" customFormat="1" ht="25.5" x14ac:dyDescent="0.25">
      <c r="A152" s="429" t="s">
        <v>115</v>
      </c>
      <c r="B152" s="448" t="s">
        <v>116</v>
      </c>
      <c r="C152" s="244"/>
      <c r="D152" s="448" t="s">
        <v>120</v>
      </c>
      <c r="E152" s="448" t="s">
        <v>117</v>
      </c>
      <c r="F152" s="448" t="s">
        <v>118</v>
      </c>
      <c r="G152" s="453" t="s">
        <v>6</v>
      </c>
    </row>
    <row r="153" spans="1:9" s="7" customFormat="1" ht="15.75" x14ac:dyDescent="0.25">
      <c r="A153" s="430">
        <v>1</v>
      </c>
      <c r="B153" s="435">
        <v>2</v>
      </c>
      <c r="C153" s="343"/>
      <c r="D153" s="435">
        <v>3</v>
      </c>
      <c r="E153" s="435">
        <v>4</v>
      </c>
      <c r="F153" s="435">
        <v>5</v>
      </c>
      <c r="G153" s="338" t="s">
        <v>226</v>
      </c>
    </row>
    <row r="154" spans="1:9" s="7" customFormat="1" ht="15.75" x14ac:dyDescent="0.25">
      <c r="A154" s="435" t="s">
        <v>119</v>
      </c>
      <c r="B154" s="435">
        <f>'инновации+добровольчество0,41'!B216</f>
        <v>3</v>
      </c>
      <c r="C154" s="435">
        <f>'инновации+добровольчество0,41'!C216</f>
        <v>0</v>
      </c>
      <c r="D154" s="435">
        <f>'инновации+добровольчество0,41'!D216</f>
        <v>12</v>
      </c>
      <c r="E154" s="435">
        <f>'инновации+добровольчество0,41'!E216</f>
        <v>75</v>
      </c>
      <c r="F154" s="435">
        <f>'инновации+добровольчество0,41'!F216</f>
        <v>2700</v>
      </c>
      <c r="G154" s="166">
        <f>F154*F140</f>
        <v>756.00000000000011</v>
      </c>
    </row>
    <row r="155" spans="1:9" s="7" customFormat="1" ht="18.75" x14ac:dyDescent="0.25">
      <c r="A155" s="128"/>
      <c r="B155" s="128"/>
      <c r="C155" s="128"/>
      <c r="D155" s="128"/>
      <c r="E155" s="434" t="s">
        <v>92</v>
      </c>
      <c r="F155" s="129">
        <f>F154</f>
        <v>2700</v>
      </c>
      <c r="G155" s="499">
        <f>G154</f>
        <v>756.00000000000011</v>
      </c>
    </row>
    <row r="156" spans="1:9" ht="15.75" x14ac:dyDescent="0.25">
      <c r="A156" s="685" t="s">
        <v>61</v>
      </c>
      <c r="B156" s="685"/>
      <c r="C156" s="685"/>
      <c r="D156" s="685"/>
      <c r="E156" s="685"/>
      <c r="F156" s="685"/>
      <c r="G156" s="169"/>
      <c r="H156" s="7"/>
      <c r="I156" s="7"/>
    </row>
    <row r="157" spans="1:9" ht="15.75" x14ac:dyDescent="0.25">
      <c r="A157" s="451" t="s">
        <v>85</v>
      </c>
      <c r="B157" s="6" t="s">
        <v>246</v>
      </c>
      <c r="C157" s="6"/>
      <c r="D157" s="6"/>
      <c r="E157" s="7"/>
      <c r="F157" s="7"/>
      <c r="G157" s="169"/>
      <c r="H157" s="7"/>
      <c r="I157" s="7"/>
    </row>
    <row r="158" spans="1:9" ht="15.75" x14ac:dyDescent="0.25">
      <c r="A158" s="7"/>
      <c r="B158" s="7"/>
      <c r="C158" s="7"/>
      <c r="D158" s="160">
        <f>F140</f>
        <v>0.28000000000000003</v>
      </c>
      <c r="E158" s="7"/>
      <c r="F158" s="7"/>
      <c r="G158" s="169"/>
      <c r="H158" s="7"/>
      <c r="I158" s="7"/>
    </row>
    <row r="159" spans="1:9" ht="15" customHeight="1" x14ac:dyDescent="0.25">
      <c r="A159" s="693" t="s">
        <v>125</v>
      </c>
      <c r="B159" s="693"/>
      <c r="C159" s="444"/>
      <c r="D159" s="693" t="s">
        <v>11</v>
      </c>
      <c r="E159" s="690" t="s">
        <v>49</v>
      </c>
      <c r="F159" s="690" t="s">
        <v>15</v>
      </c>
      <c r="G159" s="738" t="s">
        <v>6</v>
      </c>
      <c r="H159" s="7"/>
      <c r="I159" s="7"/>
    </row>
    <row r="160" spans="1:9" ht="15.75" x14ac:dyDescent="0.25">
      <c r="A160" s="693"/>
      <c r="B160" s="693"/>
      <c r="C160" s="444"/>
      <c r="D160" s="693"/>
      <c r="E160" s="691"/>
      <c r="F160" s="691"/>
      <c r="G160" s="739"/>
      <c r="H160" s="7"/>
      <c r="I160" s="7"/>
    </row>
    <row r="161" spans="1:9" ht="15.75" x14ac:dyDescent="0.25">
      <c r="A161" s="694">
        <v>1</v>
      </c>
      <c r="B161" s="695"/>
      <c r="C161" s="445"/>
      <c r="D161" s="444">
        <v>2</v>
      </c>
      <c r="E161" s="444">
        <v>3</v>
      </c>
      <c r="F161" s="444">
        <v>4</v>
      </c>
      <c r="G161" s="87" t="s">
        <v>70</v>
      </c>
      <c r="H161" s="7"/>
      <c r="I161" s="7"/>
    </row>
    <row r="162" spans="1:9" ht="15.75" x14ac:dyDescent="0.25">
      <c r="A162" s="696" t="str">
        <f>A48</f>
        <v>Суточные</v>
      </c>
      <c r="B162" s="697"/>
      <c r="C162" s="447"/>
      <c r="D162" s="444" t="str">
        <f>D48</f>
        <v>сутки</v>
      </c>
      <c r="E162" s="458">
        <f>19*4*D158</f>
        <v>21.28</v>
      </c>
      <c r="F162" s="458">
        <f>F48</f>
        <v>450</v>
      </c>
      <c r="G162" s="87">
        <f>E162*F162</f>
        <v>9576</v>
      </c>
      <c r="H162" s="7"/>
      <c r="I162" s="7"/>
    </row>
    <row r="163" spans="1:9" ht="15.75" x14ac:dyDescent="0.25">
      <c r="A163" s="696" t="str">
        <f>A49</f>
        <v>Проезд</v>
      </c>
      <c r="B163" s="697"/>
      <c r="C163" s="447"/>
      <c r="D163" s="444" t="str">
        <f>D49</f>
        <v xml:space="preserve">Ед. </v>
      </c>
      <c r="E163" s="458">
        <f>19*D158</f>
        <v>5.32</v>
      </c>
      <c r="F163" s="458">
        <f>F49</f>
        <v>6000</v>
      </c>
      <c r="G163" s="87">
        <f t="shared" ref="G163:G164" si="9">E163*F163</f>
        <v>31920</v>
      </c>
      <c r="H163" s="7"/>
      <c r="I163" s="7"/>
    </row>
    <row r="164" spans="1:9" ht="15.75" x14ac:dyDescent="0.25">
      <c r="A164" s="696" t="str">
        <f>A50</f>
        <v xml:space="preserve">Проживание </v>
      </c>
      <c r="B164" s="697"/>
      <c r="C164" s="447"/>
      <c r="D164" s="444" t="str">
        <f>D50</f>
        <v>сутки</v>
      </c>
      <c r="E164" s="458">
        <f>19*3*D158</f>
        <v>15.96</v>
      </c>
      <c r="F164" s="458">
        <f>F50</f>
        <v>1610.52</v>
      </c>
      <c r="G164" s="87">
        <f t="shared" si="9"/>
        <v>25703.8992</v>
      </c>
      <c r="H164" s="7"/>
      <c r="I164" s="7"/>
    </row>
    <row r="165" spans="1:9" ht="18.75" x14ac:dyDescent="0.25">
      <c r="A165" s="726" t="s">
        <v>60</v>
      </c>
      <c r="B165" s="727"/>
      <c r="C165" s="452"/>
      <c r="D165" s="444"/>
      <c r="E165" s="83"/>
      <c r="F165" s="83"/>
      <c r="G165" s="500">
        <f>SUM(G162:G164)+0.25</f>
        <v>67200.1492</v>
      </c>
      <c r="H165" s="7"/>
      <c r="I165" s="7"/>
    </row>
    <row r="166" spans="1:9" ht="15.75" x14ac:dyDescent="0.25">
      <c r="A166" s="719" t="s">
        <v>36</v>
      </c>
      <c r="B166" s="719"/>
      <c r="C166" s="719"/>
      <c r="D166" s="719"/>
      <c r="E166" s="719"/>
      <c r="F166" s="719"/>
      <c r="G166" s="191"/>
      <c r="H166" s="7"/>
      <c r="I166" s="7"/>
    </row>
    <row r="167" spans="1:9" ht="15.75" x14ac:dyDescent="0.25">
      <c r="A167" s="7"/>
      <c r="B167" s="7"/>
      <c r="C167" s="7"/>
      <c r="D167" s="167">
        <f>D158</f>
        <v>0.28000000000000003</v>
      </c>
      <c r="E167" s="7"/>
      <c r="F167" s="7"/>
      <c r="G167" s="169"/>
      <c r="H167" s="7"/>
      <c r="I167" s="7"/>
    </row>
    <row r="168" spans="1:9" ht="30" customHeight="1" x14ac:dyDescent="0.25">
      <c r="A168" s="693" t="s">
        <v>24</v>
      </c>
      <c r="B168" s="693" t="s">
        <v>11</v>
      </c>
      <c r="C168" s="444"/>
      <c r="D168" s="693" t="s">
        <v>49</v>
      </c>
      <c r="E168" s="693" t="s">
        <v>94</v>
      </c>
      <c r="F168" s="690" t="s">
        <v>181</v>
      </c>
      <c r="G168" s="738" t="s">
        <v>6</v>
      </c>
      <c r="H168" s="7"/>
      <c r="I168" s="7"/>
    </row>
    <row r="169" spans="1:9" ht="15.75" customHeight="1" x14ac:dyDescent="0.25">
      <c r="A169" s="693"/>
      <c r="B169" s="693"/>
      <c r="C169" s="444"/>
      <c r="D169" s="693"/>
      <c r="E169" s="693"/>
      <c r="F169" s="691"/>
      <c r="G169" s="739"/>
      <c r="H169" s="7"/>
      <c r="I169" s="7"/>
    </row>
    <row r="170" spans="1:9" ht="15.75" x14ac:dyDescent="0.25">
      <c r="A170" s="444">
        <v>1</v>
      </c>
      <c r="B170" s="444">
        <v>2</v>
      </c>
      <c r="C170" s="444"/>
      <c r="D170" s="444">
        <v>3</v>
      </c>
      <c r="E170" s="444">
        <v>4</v>
      </c>
      <c r="F170" s="444">
        <v>5</v>
      </c>
      <c r="G170" s="82" t="s">
        <v>71</v>
      </c>
      <c r="H170" s="7"/>
      <c r="I170" s="7"/>
    </row>
    <row r="171" spans="1:9" ht="21.75" customHeight="1" x14ac:dyDescent="0.25">
      <c r="A171" s="55" t="str">
        <f>'инновации+добровольчество0,41'!A246</f>
        <v>переговоры по району, мин</v>
      </c>
      <c r="B171" s="427" t="s">
        <v>22</v>
      </c>
      <c r="C171" s="444"/>
      <c r="D171" s="376">
        <f>110.71*D167</f>
        <v>30.998800000000003</v>
      </c>
      <c r="E171" s="428">
        <f>'инновации+добровольчество0,41'!E246</f>
        <v>6.6</v>
      </c>
      <c r="F171" s="427">
        <v>12</v>
      </c>
      <c r="G171" s="82">
        <f>D171*E171*F171</f>
        <v>2455.1049600000001</v>
      </c>
      <c r="H171" s="7"/>
      <c r="I171" s="7"/>
    </row>
    <row r="172" spans="1:9" ht="15.75" x14ac:dyDescent="0.25">
      <c r="A172" s="55" t="str">
        <f>'инновации+добровольчество0,41'!A247</f>
        <v>Переговоры за пределами района,мин</v>
      </c>
      <c r="B172" s="427" t="s">
        <v>22</v>
      </c>
      <c r="C172" s="444"/>
      <c r="D172" s="373">
        <f>10.02*D167</f>
        <v>2.8056000000000001</v>
      </c>
      <c r="E172" s="428">
        <f>'инновации+добровольчество0,41'!E247</f>
        <v>15</v>
      </c>
      <c r="F172" s="427">
        <v>12</v>
      </c>
      <c r="G172" s="82">
        <f t="shared" ref="G172:G174" si="10">D172*E172*F172</f>
        <v>505.00800000000004</v>
      </c>
      <c r="H172" s="7"/>
      <c r="I172" s="7"/>
    </row>
    <row r="173" spans="1:9" ht="15.75" x14ac:dyDescent="0.25">
      <c r="A173" s="55" t="str">
        <f>'инновации+добровольчество0,41'!A248</f>
        <v>Абоненская плата за услуги связи, номеров</v>
      </c>
      <c r="B173" s="427" t="s">
        <v>22</v>
      </c>
      <c r="C173" s="444"/>
      <c r="D173" s="374">
        <f>1*D167</f>
        <v>0.28000000000000003</v>
      </c>
      <c r="E173" s="428">
        <f>'инновации+добровольчество0,41'!E248</f>
        <v>2183</v>
      </c>
      <c r="F173" s="427">
        <v>12</v>
      </c>
      <c r="G173" s="82">
        <f t="shared" si="10"/>
        <v>7334.88</v>
      </c>
      <c r="H173" s="7"/>
      <c r="I173" s="7"/>
    </row>
    <row r="174" spans="1:9" ht="15.75" x14ac:dyDescent="0.25">
      <c r="A174" s="55" t="str">
        <f>'инновации+добровольчество0,41'!A249</f>
        <v xml:space="preserve">Абоненская плата за услуги Интернет </v>
      </c>
      <c r="B174" s="427" t="s">
        <v>22</v>
      </c>
      <c r="C174" s="444"/>
      <c r="D174" s="374">
        <f>1*D167</f>
        <v>0.28000000000000003</v>
      </c>
      <c r="E174" s="428">
        <f>'инновации+добровольчество0,41'!E249</f>
        <v>8166.67</v>
      </c>
      <c r="F174" s="427">
        <v>12</v>
      </c>
      <c r="G174" s="82">
        <f t="shared" si="10"/>
        <v>27440.011200000001</v>
      </c>
      <c r="H174" s="7"/>
      <c r="I174" s="7"/>
    </row>
    <row r="175" spans="1:9" ht="15.75" x14ac:dyDescent="0.25">
      <c r="A175" s="55" t="str">
        <f>'инновации+добровольчество0,41'!A250</f>
        <v>Почтовые конверты</v>
      </c>
      <c r="B175" s="427" t="s">
        <v>88</v>
      </c>
      <c r="C175" s="444"/>
      <c r="D175" s="374">
        <f>170*D167</f>
        <v>47.6</v>
      </c>
      <c r="E175" s="428">
        <f>'инновации+добровольчество0,41'!E250</f>
        <v>30.77</v>
      </c>
      <c r="F175" s="427">
        <v>1</v>
      </c>
      <c r="G175" s="82">
        <f>D175*E175*F175+0.34</f>
        <v>1464.992</v>
      </c>
      <c r="H175" s="7"/>
      <c r="I175" s="7"/>
    </row>
    <row r="176" spans="1:9" ht="18.75" x14ac:dyDescent="0.3">
      <c r="A176" s="744" t="s">
        <v>26</v>
      </c>
      <c r="B176" s="752"/>
      <c r="C176" s="752"/>
      <c r="D176" s="752"/>
      <c r="E176" s="752"/>
      <c r="F176" s="745"/>
      <c r="G176" s="396">
        <f>SUM(G171:G175)</f>
        <v>39199.996159999995</v>
      </c>
      <c r="H176" s="7"/>
      <c r="I176" s="7"/>
    </row>
    <row r="177" spans="1:9" ht="15.75" x14ac:dyDescent="0.25">
      <c r="A177" s="719" t="s">
        <v>57</v>
      </c>
      <c r="B177" s="719"/>
      <c r="C177" s="719"/>
      <c r="D177" s="719"/>
      <c r="E177" s="719"/>
      <c r="F177" s="719"/>
      <c r="G177" s="169"/>
      <c r="H177" s="7"/>
      <c r="I177" s="7"/>
    </row>
    <row r="178" spans="1:9" ht="15.75" x14ac:dyDescent="0.25">
      <c r="A178" s="7"/>
      <c r="B178" s="7"/>
      <c r="C178" s="7"/>
      <c r="D178" s="167">
        <f>D167</f>
        <v>0.28000000000000003</v>
      </c>
      <c r="E178" s="7"/>
      <c r="F178" s="7"/>
      <c r="G178" s="169"/>
      <c r="H178" s="7"/>
      <c r="I178" s="7"/>
    </row>
    <row r="179" spans="1:9" ht="10.15" customHeight="1" x14ac:dyDescent="0.25">
      <c r="A179" s="693" t="s">
        <v>200</v>
      </c>
      <c r="B179" s="693" t="s">
        <v>11</v>
      </c>
      <c r="C179" s="444"/>
      <c r="D179" s="693" t="s">
        <v>49</v>
      </c>
      <c r="E179" s="693" t="s">
        <v>95</v>
      </c>
      <c r="F179" s="693" t="s">
        <v>25</v>
      </c>
      <c r="G179" s="738" t="s">
        <v>6</v>
      </c>
      <c r="H179" s="7"/>
      <c r="I179" s="7"/>
    </row>
    <row r="180" spans="1:9" ht="4.1500000000000004" customHeight="1" x14ac:dyDescent="0.25">
      <c r="A180" s="693"/>
      <c r="B180" s="693"/>
      <c r="C180" s="444"/>
      <c r="D180" s="693"/>
      <c r="E180" s="693"/>
      <c r="F180" s="693"/>
      <c r="G180" s="739"/>
      <c r="H180" s="7"/>
      <c r="I180" s="7"/>
    </row>
    <row r="181" spans="1:9" ht="15.75" x14ac:dyDescent="0.25">
      <c r="A181" s="444">
        <v>1</v>
      </c>
      <c r="B181" s="444">
        <v>2</v>
      </c>
      <c r="C181" s="444"/>
      <c r="D181" s="444">
        <v>3</v>
      </c>
      <c r="E181" s="444">
        <v>4</v>
      </c>
      <c r="F181" s="444">
        <v>5</v>
      </c>
      <c r="G181" s="82" t="s">
        <v>72</v>
      </c>
      <c r="H181" s="7"/>
      <c r="I181" s="7"/>
    </row>
    <row r="182" spans="1:9" ht="15.75" hidden="1" x14ac:dyDescent="0.25">
      <c r="A182" s="76" t="str">
        <f>'инновации+добровольчество0,41'!A257</f>
        <v>Проезд к месту учебы</v>
      </c>
      <c r="B182" s="444" t="s">
        <v>126</v>
      </c>
      <c r="C182" s="444"/>
      <c r="D182" s="444"/>
      <c r="E182" s="444"/>
      <c r="F182" s="444"/>
      <c r="G182" s="82"/>
      <c r="H182" s="7"/>
      <c r="I182" s="7"/>
    </row>
    <row r="183" spans="1:9" ht="15.75" x14ac:dyDescent="0.25">
      <c r="A183" s="73" t="s">
        <v>182</v>
      </c>
      <c r="B183" s="444" t="s">
        <v>22</v>
      </c>
      <c r="C183" s="444"/>
      <c r="D183" s="444">
        <f>1*D178</f>
        <v>0.28000000000000003</v>
      </c>
      <c r="E183" s="444">
        <f>'инновации+добровольчество0,41'!E258</f>
        <v>19000</v>
      </c>
      <c r="F183" s="444">
        <v>1</v>
      </c>
      <c r="G183" s="82">
        <f>D183*E183*F183</f>
        <v>5320.0000000000009</v>
      </c>
      <c r="H183" s="7"/>
      <c r="I183" s="7"/>
    </row>
    <row r="184" spans="1:9" ht="18.75" x14ac:dyDescent="0.25">
      <c r="A184" s="744" t="s">
        <v>58</v>
      </c>
      <c r="B184" s="752"/>
      <c r="C184" s="752"/>
      <c r="D184" s="752"/>
      <c r="E184" s="752"/>
      <c r="F184" s="745"/>
      <c r="G184" s="501">
        <f>SUM(G182:G183)</f>
        <v>5320.0000000000009</v>
      </c>
      <c r="H184" s="7"/>
      <c r="I184" s="7"/>
    </row>
    <row r="185" spans="1:9" ht="15.75" x14ac:dyDescent="0.25">
      <c r="A185" s="753" t="s">
        <v>19</v>
      </c>
      <c r="B185" s="753"/>
      <c r="C185" s="753"/>
      <c r="D185" s="753"/>
      <c r="E185" s="753"/>
      <c r="F185" s="753"/>
      <c r="G185" s="169"/>
      <c r="H185" s="7"/>
      <c r="I185" s="7"/>
    </row>
    <row r="186" spans="1:9" ht="15.75" x14ac:dyDescent="0.25">
      <c r="A186" s="7"/>
      <c r="B186" s="7"/>
      <c r="C186" s="7"/>
      <c r="D186" s="167">
        <f>D178</f>
        <v>0.28000000000000003</v>
      </c>
      <c r="E186" s="7"/>
      <c r="F186" s="7"/>
      <c r="G186" s="169"/>
      <c r="H186" s="7"/>
      <c r="I186" s="7"/>
    </row>
    <row r="187" spans="1:9" ht="3.6" customHeight="1" x14ac:dyDescent="0.25">
      <c r="A187" s="693" t="s">
        <v>21</v>
      </c>
      <c r="B187" s="693" t="s">
        <v>11</v>
      </c>
      <c r="C187" s="444"/>
      <c r="D187" s="693" t="s">
        <v>14</v>
      </c>
      <c r="E187" s="693" t="s">
        <v>94</v>
      </c>
      <c r="F187" s="693" t="s">
        <v>6</v>
      </c>
      <c r="G187" s="169"/>
      <c r="H187" s="7"/>
      <c r="I187" s="7"/>
    </row>
    <row r="188" spans="1:9" ht="24" customHeight="1" x14ac:dyDescent="0.25">
      <c r="A188" s="693"/>
      <c r="B188" s="693"/>
      <c r="C188" s="444"/>
      <c r="D188" s="693"/>
      <c r="E188" s="693"/>
      <c r="F188" s="693"/>
      <c r="G188" s="169"/>
      <c r="H188" s="7"/>
      <c r="I188" s="7"/>
    </row>
    <row r="189" spans="1:9" ht="16.5" thickBot="1" x14ac:dyDescent="0.3">
      <c r="A189" s="444">
        <v>1</v>
      </c>
      <c r="B189" s="444">
        <v>2</v>
      </c>
      <c r="C189" s="444"/>
      <c r="D189" s="444">
        <v>3</v>
      </c>
      <c r="E189" s="444">
        <v>7</v>
      </c>
      <c r="F189" s="444" t="s">
        <v>179</v>
      </c>
      <c r="G189" s="169"/>
      <c r="H189" s="7"/>
      <c r="I189" s="7"/>
    </row>
    <row r="190" spans="1:9" ht="15.75" x14ac:dyDescent="0.25">
      <c r="A190" s="76" t="str">
        <f>'инновации+добровольчество0,41'!A266</f>
        <v xml:space="preserve">Мониторинг систем пожарной сигнализации  </v>
      </c>
      <c r="B190" s="444" t="str">
        <f>'инновации+добровольчество0,41'!B266</f>
        <v>договор</v>
      </c>
      <c r="C190" s="444"/>
      <c r="D190" s="493">
        <f>12*0.28</f>
        <v>3.3600000000000003</v>
      </c>
      <c r="E190" s="444">
        <f>'инновации+добровольчество0,41'!E266</f>
        <v>2000</v>
      </c>
      <c r="F190" s="444">
        <f>D190*E190</f>
        <v>6720.0000000000009</v>
      </c>
      <c r="G190" s="169"/>
      <c r="H190" s="7"/>
      <c r="I190" s="7"/>
    </row>
    <row r="191" spans="1:9" ht="15.75" x14ac:dyDescent="0.25">
      <c r="A191" s="76" t="str">
        <f>'инновации+добровольчество0,41'!A267</f>
        <v xml:space="preserve">Уборка территории от снега </v>
      </c>
      <c r="B191" s="444" t="str">
        <f>'инновации+добровольчество0,41'!B267</f>
        <v>договор</v>
      </c>
      <c r="C191" s="444"/>
      <c r="D191" s="159">
        <f>2*0.28</f>
        <v>0.56000000000000005</v>
      </c>
      <c r="E191" s="444">
        <f>'инновации+добровольчество0,41'!E267</f>
        <v>30000</v>
      </c>
      <c r="F191" s="458">
        <f t="shared" ref="F191:F220" si="11">D191*E191</f>
        <v>16800</v>
      </c>
      <c r="G191" s="169"/>
      <c r="H191" s="7"/>
      <c r="I191" s="7"/>
    </row>
    <row r="192" spans="1:9" ht="15.75" x14ac:dyDescent="0.25">
      <c r="A192" s="76" t="str">
        <f>'инновации+добровольчество0,41'!A268</f>
        <v>Профилактическая дезинфекция</v>
      </c>
      <c r="B192" s="444" t="str">
        <f>'инновации+добровольчество0,41'!B268</f>
        <v>договор</v>
      </c>
      <c r="C192" s="444"/>
      <c r="D192" s="159">
        <v>0.28000000000000003</v>
      </c>
      <c r="E192" s="444">
        <f>'инновации+добровольчество0,41'!E268</f>
        <v>6602.4</v>
      </c>
      <c r="F192" s="458">
        <f t="shared" si="11"/>
        <v>1848.672</v>
      </c>
      <c r="G192" s="169"/>
      <c r="H192" s="7"/>
      <c r="I192" s="7"/>
    </row>
    <row r="193" spans="1:9" ht="15.75" x14ac:dyDescent="0.25">
      <c r="A193" s="76" t="str">
        <f>'инновации+добровольчество0,41'!A269</f>
        <v>Изготовление окна регистрации</v>
      </c>
      <c r="B193" s="444" t="str">
        <f>'инновации+добровольчество0,41'!B269</f>
        <v>договор</v>
      </c>
      <c r="C193" s="444"/>
      <c r="D193" s="159">
        <v>0.28000000000000003</v>
      </c>
      <c r="E193" s="444">
        <f>'инновации+добровольчество0,41'!E269</f>
        <v>9040</v>
      </c>
      <c r="F193" s="458">
        <f t="shared" si="11"/>
        <v>2531.2000000000003</v>
      </c>
      <c r="G193" s="169"/>
      <c r="H193" s="7"/>
      <c r="I193" s="7"/>
    </row>
    <row r="194" spans="1:9" ht="31.5" x14ac:dyDescent="0.25">
      <c r="A194" s="76" t="str">
        <f>'инновации+добровольчество0,41'!A270</f>
        <v>Комплексное обслуживание системы тепловодоснабжения и конструктивных элементов здания</v>
      </c>
      <c r="B194" s="444" t="str">
        <f>'инновации+добровольчество0,41'!B270</f>
        <v>договор</v>
      </c>
      <c r="C194" s="444"/>
      <c r="D194" s="159">
        <v>0.28000000000000003</v>
      </c>
      <c r="E194" s="444">
        <f>'инновации+добровольчество0,41'!E270</f>
        <v>4972</v>
      </c>
      <c r="F194" s="458">
        <f t="shared" si="11"/>
        <v>1392.16</v>
      </c>
      <c r="G194" s="169"/>
      <c r="H194" s="7"/>
      <c r="I194" s="7"/>
    </row>
    <row r="195" spans="1:9" ht="15.75" x14ac:dyDescent="0.25">
      <c r="A195" s="76" t="str">
        <f>'инновации+добровольчество0,41'!A271</f>
        <v>Договор осмотр технического состояния автомобиля</v>
      </c>
      <c r="B195" s="444" t="str">
        <f>'инновации+добровольчество0,41'!B271</f>
        <v>договор</v>
      </c>
      <c r="C195" s="444"/>
      <c r="D195" s="159">
        <f>85*0.28</f>
        <v>23.8</v>
      </c>
      <c r="E195" s="444">
        <f>'инновации+добровольчество0,41'!E271</f>
        <v>175.75</v>
      </c>
      <c r="F195" s="458">
        <f t="shared" si="11"/>
        <v>4182.8500000000004</v>
      </c>
      <c r="G195" s="169"/>
      <c r="H195" s="7"/>
      <c r="I195" s="7"/>
    </row>
    <row r="196" spans="1:9" ht="15.75" x14ac:dyDescent="0.25">
      <c r="A196" s="76" t="str">
        <f>'инновации+добровольчество0,41'!A272</f>
        <v>Техническое обслуживание систем пожарной сигнализации</v>
      </c>
      <c r="B196" s="444" t="str">
        <f>'инновации+добровольчество0,41'!B272</f>
        <v>договор</v>
      </c>
      <c r="C196" s="444"/>
      <c r="D196" s="377">
        <f>12*0.28</f>
        <v>3.3600000000000003</v>
      </c>
      <c r="E196" s="444">
        <f>'инновации+добровольчество0,41'!E272</f>
        <v>1000</v>
      </c>
      <c r="F196" s="458">
        <f t="shared" si="11"/>
        <v>3360.0000000000005</v>
      </c>
      <c r="G196" s="169"/>
      <c r="H196" s="7"/>
      <c r="I196" s="7"/>
    </row>
    <row r="197" spans="1:9" ht="15.75" x14ac:dyDescent="0.25">
      <c r="A197" s="76" t="str">
        <f>'инновации+добровольчество0,41'!A273</f>
        <v>Заправка катриджей</v>
      </c>
      <c r="B197" s="444" t="str">
        <f>'инновации+добровольчество0,41'!B273</f>
        <v>договор</v>
      </c>
      <c r="C197" s="444"/>
      <c r="D197" s="494">
        <f>10*0.28</f>
        <v>2.8000000000000003</v>
      </c>
      <c r="E197" s="444">
        <f>'инновации+добровольчество0,41'!E273</f>
        <v>700</v>
      </c>
      <c r="F197" s="458">
        <f t="shared" si="11"/>
        <v>1960.0000000000002</v>
      </c>
      <c r="G197" s="169"/>
      <c r="H197" s="7"/>
      <c r="I197" s="7"/>
    </row>
    <row r="198" spans="1:9" ht="15.75" x14ac:dyDescent="0.25">
      <c r="A198" s="76" t="str">
        <f>'инновации+добровольчество0,41'!A274</f>
        <v xml:space="preserve">ремонта отмостки и крылец здания МБУ «МЦ АУРУМ». </v>
      </c>
      <c r="B198" s="444" t="str">
        <f>'инновации+добровольчество0,41'!B274</f>
        <v>договор</v>
      </c>
      <c r="C198" s="444"/>
      <c r="D198" s="494">
        <v>0.28000000000000003</v>
      </c>
      <c r="E198" s="444">
        <f>'инновации+добровольчество0,41'!E274</f>
        <v>70200</v>
      </c>
      <c r="F198" s="458">
        <f t="shared" si="11"/>
        <v>19656.000000000004</v>
      </c>
      <c r="G198" s="169"/>
      <c r="H198" s="7"/>
      <c r="I198" s="7"/>
    </row>
    <row r="199" spans="1:9" ht="15.75" x14ac:dyDescent="0.25">
      <c r="A199" s="488" t="str">
        <f>'инновации+добровольчество0,41'!A275</f>
        <v>ремонт музыкального оборудования</v>
      </c>
      <c r="B199" s="440" t="str">
        <f>'инновации+добровольчество0,41'!B275</f>
        <v>договор</v>
      </c>
      <c r="C199" s="440"/>
      <c r="D199" s="494">
        <v>0.28000000000000003</v>
      </c>
      <c r="E199" s="444">
        <f>'инновации+добровольчество0,41'!E275</f>
        <v>21446.85</v>
      </c>
      <c r="F199" s="458">
        <f t="shared" si="11"/>
        <v>6005.1180000000004</v>
      </c>
      <c r="G199" s="169"/>
      <c r="H199" s="7"/>
      <c r="I199" s="7"/>
    </row>
    <row r="200" spans="1:9" ht="15.75" x14ac:dyDescent="0.25">
      <c r="A200" s="76" t="str">
        <f>'инновации+добровольчество0,41'!A276</f>
        <v>Обучение электроустановки</v>
      </c>
      <c r="B200" s="444" t="str">
        <f>'инновации+добровольчество0,41'!B276</f>
        <v>договор</v>
      </c>
      <c r="C200" s="444"/>
      <c r="D200" s="377">
        <v>0.28000000000000003</v>
      </c>
      <c r="E200" s="444">
        <f>'инновации+добровольчество0,41'!E276</f>
        <v>17600</v>
      </c>
      <c r="F200" s="458">
        <f t="shared" si="11"/>
        <v>4928.0000000000009</v>
      </c>
      <c r="G200" s="169"/>
      <c r="H200" s="7"/>
      <c r="I200" s="7"/>
    </row>
    <row r="201" spans="1:9" ht="15.75" x14ac:dyDescent="0.25">
      <c r="A201" s="76" t="str">
        <f>'инновации+добровольчество0,41'!A277</f>
        <v>обучение персонала</v>
      </c>
      <c r="B201" s="444" t="str">
        <f>'инновации+добровольчество0,41'!B277</f>
        <v>договор</v>
      </c>
      <c r="C201" s="444"/>
      <c r="D201" s="377">
        <v>0.28000000000000003</v>
      </c>
      <c r="E201" s="444">
        <f>'инновации+добровольчество0,41'!E277</f>
        <v>16230</v>
      </c>
      <c r="F201" s="458">
        <f t="shared" si="11"/>
        <v>4544.4000000000005</v>
      </c>
      <c r="G201" s="169"/>
      <c r="H201" s="7"/>
      <c r="I201" s="7"/>
    </row>
    <row r="202" spans="1:9" ht="15.75" x14ac:dyDescent="0.25">
      <c r="A202" s="76" t="str">
        <f>'инновации+добровольчество0,41'!A278</f>
        <v>Возмещение мед осмотра (112/212)</v>
      </c>
      <c r="B202" s="444" t="str">
        <f>'инновации+добровольчество0,41'!B278</f>
        <v>договор</v>
      </c>
      <c r="C202" s="444"/>
      <c r="D202" s="377">
        <v>0.28000000000000003</v>
      </c>
      <c r="E202" s="444">
        <f>'инновации+добровольчество0,41'!E278</f>
        <v>10000</v>
      </c>
      <c r="F202" s="458">
        <f t="shared" si="11"/>
        <v>2800.0000000000005</v>
      </c>
      <c r="G202" s="169"/>
      <c r="H202" s="7"/>
      <c r="I202" s="7"/>
    </row>
    <row r="203" spans="1:9" ht="15.75" x14ac:dyDescent="0.25">
      <c r="A203" s="76" t="str">
        <f>'инновации+добровольчество0,41'!A279</f>
        <v>Услуги СЕМИС подписка</v>
      </c>
      <c r="B203" s="444" t="str">
        <f>'инновации+добровольчество0,41'!B279</f>
        <v>договор</v>
      </c>
      <c r="C203" s="444"/>
      <c r="D203" s="377">
        <v>0.28000000000000003</v>
      </c>
      <c r="E203" s="444">
        <f>'инновации+добровольчество0,41'!E279</f>
        <v>765</v>
      </c>
      <c r="F203" s="458">
        <f t="shared" si="11"/>
        <v>214.20000000000002</v>
      </c>
      <c r="G203" s="169"/>
      <c r="H203" s="7"/>
      <c r="I203" s="7"/>
    </row>
    <row r="204" spans="1:9" ht="31.5" x14ac:dyDescent="0.25">
      <c r="A204" s="76" t="str">
        <f>'инновации+добровольчество0,41'!A280</f>
        <v>Изготовление полка двухуровневого для создания открытого пространства</v>
      </c>
      <c r="B204" s="444" t="str">
        <f>'инновации+добровольчество0,41'!B280</f>
        <v>договор</v>
      </c>
      <c r="C204" s="444"/>
      <c r="D204" s="377">
        <v>0.28000000000000003</v>
      </c>
      <c r="E204" s="444">
        <f>'инновации+добровольчество0,41'!E280</f>
        <v>43180</v>
      </c>
      <c r="F204" s="458">
        <f t="shared" si="11"/>
        <v>12090.400000000001</v>
      </c>
      <c r="G204" s="169"/>
      <c r="H204" s="7"/>
      <c r="I204" s="7"/>
    </row>
    <row r="205" spans="1:9" ht="15.75" x14ac:dyDescent="0.25">
      <c r="A205" s="76" t="str">
        <f>'инновации+добровольчество0,41'!A281</f>
        <v>Предрейсовое медицинское обследование 200дней*85руб</v>
      </c>
      <c r="B205" s="444" t="str">
        <f>'инновации+добровольчество0,41'!B281</f>
        <v>договор</v>
      </c>
      <c r="C205" s="444"/>
      <c r="D205" s="377">
        <v>0.28000000000000003</v>
      </c>
      <c r="E205" s="444">
        <f>'инновации+добровольчество0,41'!E281</f>
        <v>17000</v>
      </c>
      <c r="F205" s="458">
        <f t="shared" si="11"/>
        <v>4760</v>
      </c>
      <c r="G205" s="169"/>
      <c r="H205" s="7"/>
      <c r="I205" s="7"/>
    </row>
    <row r="206" spans="1:9" ht="15.75" x14ac:dyDescent="0.25">
      <c r="A206" s="76" t="str">
        <f>'инновации+добровольчество0,41'!A282</f>
        <v xml:space="preserve">Услуги охраны  </v>
      </c>
      <c r="B206" s="444" t="str">
        <f>'инновации+добровольчество0,41'!B282</f>
        <v>договор</v>
      </c>
      <c r="C206" s="444"/>
      <c r="D206" s="377">
        <v>0.28000000000000003</v>
      </c>
      <c r="E206" s="444">
        <f>'инновации+добровольчество0,41'!E282</f>
        <v>96000</v>
      </c>
      <c r="F206" s="458">
        <f t="shared" si="11"/>
        <v>26880.000000000004</v>
      </c>
      <c r="G206" s="169"/>
      <c r="H206" s="7"/>
      <c r="I206" s="7"/>
    </row>
    <row r="207" spans="1:9" ht="31.5" x14ac:dyDescent="0.25">
      <c r="A207" s="76" t="str">
        <f>'инновации+добровольчество0,41'!A283</f>
        <v>Обслуживание систем охранных средств сигнализации (тревожная кнопка)</v>
      </c>
      <c r="B207" s="444" t="str">
        <f>'инновации+добровольчество0,41'!B283</f>
        <v>договор</v>
      </c>
      <c r="C207" s="444"/>
      <c r="D207" s="377">
        <v>0.28000000000000003</v>
      </c>
      <c r="E207" s="444">
        <f>'инновации+добровольчество0,41'!E283</f>
        <v>60000</v>
      </c>
      <c r="F207" s="458">
        <f t="shared" si="11"/>
        <v>16800</v>
      </c>
      <c r="G207" s="169"/>
      <c r="H207" s="7"/>
      <c r="I207" s="7"/>
    </row>
    <row r="208" spans="1:9" ht="15.75" x14ac:dyDescent="0.25">
      <c r="A208" s="76" t="str">
        <f>'инновации+добровольчество0,41'!A284</f>
        <v>Изготовление декоративного камина</v>
      </c>
      <c r="B208" s="444" t="str">
        <f>'инновации+добровольчество0,41'!B284</f>
        <v>договор</v>
      </c>
      <c r="C208" s="444"/>
      <c r="D208" s="377">
        <v>0.28000000000000003</v>
      </c>
      <c r="E208" s="444">
        <f>'инновации+добровольчество0,41'!E284</f>
        <v>35000</v>
      </c>
      <c r="F208" s="458">
        <f t="shared" si="11"/>
        <v>9800.0000000000018</v>
      </c>
      <c r="G208" s="169"/>
      <c r="H208" s="7"/>
      <c r="I208" s="7"/>
    </row>
    <row r="209" spans="1:9" ht="15.75" hidden="1" x14ac:dyDescent="0.25">
      <c r="A209" s="76" t="str">
        <f>'инновации+добровольчество0,41'!A285</f>
        <v>Медосмотр при устройстве на работу</v>
      </c>
      <c r="B209" s="444" t="str">
        <f>'инновации+добровольчество0,41'!B285</f>
        <v>договор</v>
      </c>
      <c r="C209" s="444"/>
      <c r="D209" s="377">
        <v>0.28000000000000003</v>
      </c>
      <c r="E209" s="444">
        <f>'инновации+добровольчество0,41'!E285</f>
        <v>0</v>
      </c>
      <c r="F209" s="458">
        <f t="shared" si="11"/>
        <v>0</v>
      </c>
      <c r="G209" s="169"/>
      <c r="H209" s="7"/>
      <c r="I209" s="7"/>
    </row>
    <row r="210" spans="1:9" ht="15.75" x14ac:dyDescent="0.25">
      <c r="A210" s="76" t="str">
        <f>'инновации+добровольчество0,41'!A286</f>
        <v>Организация питания воинов-интернационалистов</v>
      </c>
      <c r="B210" s="444" t="str">
        <f>'инновации+добровольчество0,41'!B286</f>
        <v>договор</v>
      </c>
      <c r="C210" s="444"/>
      <c r="D210" s="377">
        <v>0.28000000000000003</v>
      </c>
      <c r="E210" s="444">
        <f>'инновации+добровольчество0,41'!E286</f>
        <v>23825</v>
      </c>
      <c r="F210" s="458">
        <f t="shared" si="11"/>
        <v>6671.0000000000009</v>
      </c>
      <c r="G210" s="169"/>
      <c r="H210" s="7"/>
      <c r="I210" s="7"/>
    </row>
    <row r="211" spans="1:9" ht="15.75" hidden="1" x14ac:dyDescent="0.25">
      <c r="A211" s="76" t="str">
        <f>'инновации+добровольчество0,41'!A287</f>
        <v>Страховая премия по полису ОСАГО за УАЗ</v>
      </c>
      <c r="B211" s="444" t="str">
        <f>'инновации+добровольчество0,41'!B287</f>
        <v>договор</v>
      </c>
      <c r="C211" s="444"/>
      <c r="D211" s="377">
        <v>0.28000000000000003</v>
      </c>
      <c r="E211" s="444">
        <f>'инновации+добровольчество0,41'!E287</f>
        <v>0</v>
      </c>
      <c r="F211" s="458">
        <f t="shared" si="11"/>
        <v>0</v>
      </c>
      <c r="G211" s="169"/>
      <c r="H211" s="7"/>
      <c r="I211" s="7"/>
    </row>
    <row r="212" spans="1:9" ht="31.5" hidden="1" x14ac:dyDescent="0.25">
      <c r="A212" s="76" t="str">
        <f>'инновации+добровольчество0,41'!A288</f>
        <v>Диагностика бытовой и оргтехники для определения возможности ее дальнейшего использования (244/226)</v>
      </c>
      <c r="B212" s="444" t="str">
        <f>'инновации+добровольчество0,41'!B288</f>
        <v>договор</v>
      </c>
      <c r="C212" s="444"/>
      <c r="D212" s="377">
        <v>0.28000000000000003</v>
      </c>
      <c r="E212" s="444">
        <f>'инновации+добровольчество0,41'!E288</f>
        <v>0</v>
      </c>
      <c r="F212" s="458">
        <f t="shared" si="11"/>
        <v>0</v>
      </c>
      <c r="G212" s="169"/>
      <c r="H212" s="7"/>
      <c r="I212" s="7"/>
    </row>
    <row r="213" spans="1:9" ht="15.75" hidden="1" x14ac:dyDescent="0.25">
      <c r="A213" s="76" t="str">
        <f>'инновации+добровольчество0,41'!A289</f>
        <v>Изготовление снежных фигур</v>
      </c>
      <c r="B213" s="444" t="str">
        <f>'инновации+добровольчество0,41'!B289</f>
        <v>договор</v>
      </c>
      <c r="C213" s="444"/>
      <c r="D213" s="377">
        <v>0.28000000000000003</v>
      </c>
      <c r="E213" s="444">
        <f>'инновации+добровольчество0,41'!E289</f>
        <v>0</v>
      </c>
      <c r="F213" s="458">
        <f t="shared" si="11"/>
        <v>0</v>
      </c>
      <c r="G213" s="169"/>
      <c r="H213" s="7"/>
      <c r="I213" s="7"/>
    </row>
    <row r="214" spans="1:9" ht="15.75" x14ac:dyDescent="0.25">
      <c r="A214" s="76" t="str">
        <f>'инновации+добровольчество0,41'!A290</f>
        <v>Microsoft Windows 10</v>
      </c>
      <c r="B214" s="444" t="str">
        <f>'инновации+добровольчество0,41'!B290</f>
        <v>договор</v>
      </c>
      <c r="C214" s="444"/>
      <c r="D214" s="377">
        <v>0.28000000000000003</v>
      </c>
      <c r="E214" s="444">
        <f>'инновации+добровольчество0,41'!E290</f>
        <v>14800</v>
      </c>
      <c r="F214" s="458">
        <f t="shared" si="11"/>
        <v>4144</v>
      </c>
      <c r="G214" s="169"/>
      <c r="H214" s="7"/>
      <c r="I214" s="7"/>
    </row>
    <row r="215" spans="1:9" ht="15.75" x14ac:dyDescent="0.25">
      <c r="A215" s="76" t="str">
        <f>'инновации+добровольчество0,41'!A291</f>
        <v>Microsoft Office 2013</v>
      </c>
      <c r="B215" s="444" t="str">
        <f>'инновации+добровольчество0,41'!B291</f>
        <v>договор</v>
      </c>
      <c r="C215" s="444"/>
      <c r="D215" s="377">
        <v>0.28000000000000003</v>
      </c>
      <c r="E215" s="444">
        <f>'инновации+добровольчество0,41'!E291</f>
        <v>10500</v>
      </c>
      <c r="F215" s="458">
        <f t="shared" si="11"/>
        <v>2940.0000000000005</v>
      </c>
      <c r="G215" s="169"/>
      <c r="H215" s="7"/>
      <c r="I215" s="7"/>
    </row>
    <row r="216" spans="1:9" ht="15.75" hidden="1" x14ac:dyDescent="0.25">
      <c r="A216" s="76" t="str">
        <f>'инновации+добровольчество0,41'!A292</f>
        <v>организация светового шоу</v>
      </c>
      <c r="B216" s="444" t="str">
        <f>'инновации+добровольчество0,41'!B292</f>
        <v>договор</v>
      </c>
      <c r="C216" s="444"/>
      <c r="D216" s="377">
        <v>0.28000000000000003</v>
      </c>
      <c r="E216" s="444">
        <f>'инновации+добровольчество0,41'!E292</f>
        <v>0</v>
      </c>
      <c r="F216" s="458">
        <f t="shared" si="11"/>
        <v>0</v>
      </c>
      <c r="G216" s="169"/>
      <c r="H216" s="7"/>
      <c r="I216" s="7"/>
    </row>
    <row r="217" spans="1:9" ht="15.75" x14ac:dyDescent="0.25">
      <c r="A217" s="76" t="str">
        <f>'инновации+добровольчество0,41'!A293</f>
        <v>Оплата пени, штрафов (853/291)</v>
      </c>
      <c r="B217" s="444" t="str">
        <f>'инновации+добровольчество0,41'!B293</f>
        <v>договор</v>
      </c>
      <c r="C217" s="444"/>
      <c r="D217" s="377">
        <v>0.28000000000000003</v>
      </c>
      <c r="E217" s="444">
        <f>'инновации+добровольчество0,41'!E293</f>
        <v>500</v>
      </c>
      <c r="F217" s="458">
        <f t="shared" si="11"/>
        <v>140</v>
      </c>
      <c r="G217" s="169"/>
      <c r="H217" s="7"/>
      <c r="I217" s="7"/>
    </row>
    <row r="218" spans="1:9" ht="15.75" hidden="1" x14ac:dyDescent="0.25">
      <c r="A218" s="490">
        <f>'инновации+добровольчество0,41'!A294</f>
        <v>0</v>
      </c>
      <c r="B218" s="441"/>
      <c r="C218" s="441"/>
      <c r="D218" s="495"/>
      <c r="E218" s="444"/>
      <c r="F218" s="458">
        <f t="shared" si="11"/>
        <v>0</v>
      </c>
      <c r="G218" s="169"/>
      <c r="H218" s="7"/>
      <c r="I218" s="7"/>
    </row>
    <row r="219" spans="1:9" ht="15.75" hidden="1" x14ac:dyDescent="0.25">
      <c r="A219" s="76">
        <f>'инновации+добровольчество0,41'!A295</f>
        <v>0</v>
      </c>
      <c r="B219" s="444"/>
      <c r="C219" s="444"/>
      <c r="D219" s="494"/>
      <c r="E219" s="444"/>
      <c r="F219" s="458">
        <f t="shared" si="11"/>
        <v>0</v>
      </c>
      <c r="G219" s="169"/>
      <c r="H219" s="7"/>
      <c r="I219" s="7"/>
    </row>
    <row r="220" spans="1:9" ht="16.5" hidden="1" thickBot="1" x14ac:dyDescent="0.3">
      <c r="A220" s="76">
        <f>'инновации+добровольчество0,41'!A296</f>
        <v>0</v>
      </c>
      <c r="B220" s="444" t="str">
        <f>'инновации+добровольчество0,41'!B287</f>
        <v>договор</v>
      </c>
      <c r="C220" s="444"/>
      <c r="D220" s="496">
        <v>0.28000000000000003</v>
      </c>
      <c r="E220" s="444">
        <v>0</v>
      </c>
      <c r="F220" s="458">
        <f t="shared" si="11"/>
        <v>0</v>
      </c>
      <c r="G220" s="169"/>
      <c r="H220" s="7"/>
      <c r="I220" s="7"/>
    </row>
    <row r="221" spans="1:9" ht="18.75" x14ac:dyDescent="0.25">
      <c r="A221" s="698" t="s">
        <v>23</v>
      </c>
      <c r="B221" s="699"/>
      <c r="C221" s="699"/>
      <c r="D221" s="699"/>
      <c r="E221" s="700"/>
      <c r="F221" s="502">
        <f>SUM(F190:F220)</f>
        <v>161168</v>
      </c>
      <c r="G221" s="169"/>
      <c r="H221" s="7"/>
      <c r="I221" s="7"/>
    </row>
    <row r="222" spans="1:9" ht="15.75" x14ac:dyDescent="0.25">
      <c r="A222" s="730" t="s">
        <v>29</v>
      </c>
      <c r="B222" s="731"/>
      <c r="C222" s="731"/>
      <c r="D222" s="731"/>
      <c r="E222" s="731"/>
      <c r="F222" s="732"/>
      <c r="G222" s="169"/>
      <c r="H222" s="7"/>
      <c r="I222" s="7"/>
    </row>
    <row r="223" spans="1:9" ht="15.75" x14ac:dyDescent="0.25">
      <c r="A223" s="733">
        <f>D186</f>
        <v>0.28000000000000003</v>
      </c>
      <c r="B223" s="734"/>
      <c r="C223" s="734"/>
      <c r="D223" s="734"/>
      <c r="E223" s="734"/>
      <c r="F223" s="735"/>
      <c r="G223" s="169"/>
      <c r="H223" s="7"/>
      <c r="I223" s="7"/>
    </row>
    <row r="224" spans="1:9" ht="15.75" x14ac:dyDescent="0.25">
      <c r="A224" s="596" t="s">
        <v>30</v>
      </c>
      <c r="B224" s="596" t="s">
        <v>11</v>
      </c>
      <c r="C224" s="427"/>
      <c r="D224" s="596" t="s">
        <v>14</v>
      </c>
      <c r="E224" s="596" t="s">
        <v>15</v>
      </c>
      <c r="F224" s="596" t="s">
        <v>6</v>
      </c>
      <c r="G224" s="169"/>
      <c r="H224" s="7"/>
      <c r="I224" s="7"/>
    </row>
    <row r="225" spans="1:9" ht="3" customHeight="1" x14ac:dyDescent="0.25">
      <c r="A225" s="596"/>
      <c r="B225" s="596"/>
      <c r="C225" s="427"/>
      <c r="D225" s="596"/>
      <c r="E225" s="596"/>
      <c r="F225" s="596"/>
      <c r="G225" s="169"/>
      <c r="H225" s="7"/>
      <c r="I225" s="7"/>
    </row>
    <row r="226" spans="1:9" ht="15.75" x14ac:dyDescent="0.25">
      <c r="A226" s="427">
        <v>1</v>
      </c>
      <c r="B226" s="427">
        <v>2</v>
      </c>
      <c r="C226" s="427"/>
      <c r="D226" s="427">
        <v>3</v>
      </c>
      <c r="E226" s="427">
        <v>7</v>
      </c>
      <c r="F226" s="427" t="s">
        <v>179</v>
      </c>
      <c r="G226" s="169"/>
      <c r="H226" s="7"/>
      <c r="I226" s="7"/>
    </row>
    <row r="227" spans="1:9" ht="15.75" x14ac:dyDescent="0.25">
      <c r="A227" s="127" t="str">
        <f>'патриотика0,31'!A258</f>
        <v>Пиломатериал</v>
      </c>
      <c r="B227" s="84" t="s">
        <v>88</v>
      </c>
      <c r="C227" s="427"/>
      <c r="D227" s="170">
        <f>Лист1!C3*0.28</f>
        <v>1.484</v>
      </c>
      <c r="E227" s="435">
        <f>'патриотика0,31'!E258</f>
        <v>7500</v>
      </c>
      <c r="F227" s="428">
        <f>D227*E227</f>
        <v>11130</v>
      </c>
      <c r="G227" s="169"/>
      <c r="H227" s="7"/>
      <c r="I227" s="7"/>
    </row>
    <row r="228" spans="1:9" ht="15.75" x14ac:dyDescent="0.25">
      <c r="A228" s="127" t="str">
        <f>'патриотика0,31'!A259</f>
        <v>Катридж CN54AE HP 933XL</v>
      </c>
      <c r="B228" s="84" t="s">
        <v>88</v>
      </c>
      <c r="C228" s="427"/>
      <c r="D228" s="170">
        <f>Лист1!C4*0.28</f>
        <v>2.5200000000000005</v>
      </c>
      <c r="E228" s="435">
        <f>'патриотика0,31'!E259</f>
        <v>1860</v>
      </c>
      <c r="F228" s="428">
        <f>D228*E228</f>
        <v>4687.2000000000007</v>
      </c>
      <c r="G228" s="169"/>
      <c r="H228" s="7"/>
      <c r="I228" s="7"/>
    </row>
    <row r="229" spans="1:9" ht="15.75" x14ac:dyDescent="0.25">
      <c r="A229" s="127" t="str">
        <f>'патриотика0,31'!A260</f>
        <v>Катридж CN54AE HP 932XL</v>
      </c>
      <c r="B229" s="84" t="s">
        <v>88</v>
      </c>
      <c r="C229" s="427"/>
      <c r="D229" s="170">
        <f>Лист1!C5*0.28</f>
        <v>0.84000000000000008</v>
      </c>
      <c r="E229" s="435">
        <f>'патриотика0,31'!E260</f>
        <v>3689</v>
      </c>
      <c r="F229" s="428">
        <f t="shared" ref="F229:F297" si="12">D229*E229</f>
        <v>3098.76</v>
      </c>
      <c r="G229" s="169"/>
      <c r="H229" s="7"/>
      <c r="I229" s="7"/>
    </row>
    <row r="230" spans="1:9" ht="15.75" x14ac:dyDescent="0.25">
      <c r="A230" s="127" t="str">
        <f>'патриотика0,31'!A261</f>
        <v>Чернила Canon Gl-490C PIXMA</v>
      </c>
      <c r="B230" s="84" t="s">
        <v>88</v>
      </c>
      <c r="C230" s="427"/>
      <c r="D230" s="170">
        <f>Лист1!C6*0.28</f>
        <v>3.3600000000000003</v>
      </c>
      <c r="E230" s="435">
        <f>'патриотика0,31'!E261</f>
        <v>800</v>
      </c>
      <c r="F230" s="428">
        <f t="shared" ref="F230" si="13">D230*E230</f>
        <v>2688.0000000000005</v>
      </c>
      <c r="G230" s="169"/>
      <c r="H230" s="7"/>
      <c r="I230" s="7"/>
    </row>
    <row r="231" spans="1:9" ht="15.75" x14ac:dyDescent="0.25">
      <c r="A231" s="127" t="str">
        <f>'патриотика0,31'!A262</f>
        <v>Бумага А4 500 шт. SvetoCopy</v>
      </c>
      <c r="B231" s="84" t="s">
        <v>88</v>
      </c>
      <c r="C231" s="427"/>
      <c r="D231" s="170">
        <f>Лист1!C7*0.28</f>
        <v>8.4</v>
      </c>
      <c r="E231" s="435">
        <f>'патриотика0,31'!E262</f>
        <v>300</v>
      </c>
      <c r="F231" s="428">
        <f t="shared" si="12"/>
        <v>2520</v>
      </c>
      <c r="G231" s="169"/>
      <c r="H231" s="7"/>
      <c r="I231" s="7"/>
    </row>
    <row r="232" spans="1:9" ht="15.75" x14ac:dyDescent="0.25">
      <c r="A232" s="127" t="str">
        <f>'патриотика0,31'!A263</f>
        <v>Бумага А3 500 шт. SvetoCopy</v>
      </c>
      <c r="B232" s="84" t="s">
        <v>88</v>
      </c>
      <c r="C232" s="427"/>
      <c r="D232" s="170">
        <f>Лист1!C8*0.28</f>
        <v>5.6000000000000005</v>
      </c>
      <c r="E232" s="435">
        <f>'патриотика0,31'!E263</f>
        <v>400</v>
      </c>
      <c r="F232" s="428">
        <f t="shared" si="12"/>
        <v>2240</v>
      </c>
      <c r="G232" s="169"/>
      <c r="H232" s="7"/>
      <c r="I232" s="7"/>
    </row>
    <row r="233" spans="1:9" ht="15.75" x14ac:dyDescent="0.25">
      <c r="A233" s="127" t="str">
        <f>'патриотика0,31'!A264</f>
        <v>Мышь USB</v>
      </c>
      <c r="B233" s="84" t="s">
        <v>88</v>
      </c>
      <c r="C233" s="427"/>
      <c r="D233" s="170">
        <f>Лист1!C9*0.28</f>
        <v>1.1200000000000001</v>
      </c>
      <c r="E233" s="435">
        <f>'патриотика0,31'!E264</f>
        <v>500</v>
      </c>
      <c r="F233" s="428">
        <f t="shared" si="12"/>
        <v>560</v>
      </c>
      <c r="G233" s="169"/>
      <c r="H233" s="7"/>
      <c r="I233" s="7"/>
    </row>
    <row r="234" spans="1:9" ht="15.75" x14ac:dyDescent="0.25">
      <c r="A234" s="127" t="str">
        <f>'патриотика0,31'!A265</f>
        <v xml:space="preserve">Мешки для мусора </v>
      </c>
      <c r="B234" s="84" t="s">
        <v>88</v>
      </c>
      <c r="C234" s="427"/>
      <c r="D234" s="170">
        <f>Лист1!C10*0.28</f>
        <v>5.6000000000000005</v>
      </c>
      <c r="E234" s="435">
        <f>'патриотика0,31'!E265</f>
        <v>100</v>
      </c>
      <c r="F234" s="428">
        <f t="shared" si="12"/>
        <v>560</v>
      </c>
      <c r="G234" s="169"/>
      <c r="H234" s="7"/>
      <c r="I234" s="7"/>
    </row>
    <row r="235" spans="1:9" ht="15.75" x14ac:dyDescent="0.25">
      <c r="A235" s="127" t="str">
        <f>'патриотика0,31'!A266</f>
        <v>Бытовая химия</v>
      </c>
      <c r="B235" s="84" t="s">
        <v>88</v>
      </c>
      <c r="C235" s="427"/>
      <c r="D235" s="170">
        <f>Лист1!C11*0.28</f>
        <v>0.28000000000000003</v>
      </c>
      <c r="E235" s="435">
        <f>'патриотика0,31'!E266</f>
        <v>1652</v>
      </c>
      <c r="F235" s="428">
        <f t="shared" si="12"/>
        <v>462.56000000000006</v>
      </c>
      <c r="G235" s="169"/>
      <c r="H235" s="7"/>
      <c r="I235" s="7"/>
    </row>
    <row r="236" spans="1:9" ht="15.75" x14ac:dyDescent="0.25">
      <c r="A236" s="127" t="str">
        <f>'патриотика0,31'!A267</f>
        <v>Фанера</v>
      </c>
      <c r="B236" s="84" t="s">
        <v>88</v>
      </c>
      <c r="C236" s="427"/>
      <c r="D236" s="170">
        <f>Лист1!C12*0.28</f>
        <v>0.28000000000000003</v>
      </c>
      <c r="E236" s="435">
        <f>'патриотика0,31'!E267</f>
        <v>1000</v>
      </c>
      <c r="F236" s="428">
        <f t="shared" si="12"/>
        <v>280</v>
      </c>
      <c r="G236" s="169"/>
      <c r="H236" s="7"/>
      <c r="I236" s="7"/>
    </row>
    <row r="237" spans="1:9" ht="15.75" x14ac:dyDescent="0.25">
      <c r="A237" s="127" t="str">
        <f>'патриотика0,31'!A268</f>
        <v>Антифриз</v>
      </c>
      <c r="B237" s="84" t="s">
        <v>88</v>
      </c>
      <c r="C237" s="427"/>
      <c r="D237" s="170">
        <f>Лист1!C13*0.28</f>
        <v>8.4</v>
      </c>
      <c r="E237" s="435">
        <f>'патриотика0,31'!E268</f>
        <v>183</v>
      </c>
      <c r="F237" s="428">
        <f t="shared" si="12"/>
        <v>1537.2</v>
      </c>
      <c r="G237" s="169"/>
      <c r="H237" s="7"/>
      <c r="I237" s="7"/>
    </row>
    <row r="238" spans="1:9" ht="15.75" x14ac:dyDescent="0.25">
      <c r="A238" s="127" t="str">
        <f>'патриотика0,31'!A269</f>
        <v>Саморезы</v>
      </c>
      <c r="B238" s="84" t="s">
        <v>88</v>
      </c>
      <c r="C238" s="427"/>
      <c r="D238" s="170">
        <f>Лист1!C14*0.28</f>
        <v>2.8000000000000003</v>
      </c>
      <c r="E238" s="435">
        <f>'патриотика0,31'!E269</f>
        <v>100</v>
      </c>
      <c r="F238" s="428">
        <f t="shared" si="12"/>
        <v>280</v>
      </c>
      <c r="G238" s="169"/>
      <c r="H238" s="7"/>
      <c r="I238" s="7"/>
    </row>
    <row r="239" spans="1:9" ht="15.75" x14ac:dyDescent="0.25">
      <c r="A239" s="127" t="str">
        <f>'патриотика0,31'!A270</f>
        <v>Инструмент металлический ручной</v>
      </c>
      <c r="B239" s="84" t="s">
        <v>88</v>
      </c>
      <c r="C239" s="427"/>
      <c r="D239" s="170">
        <f>Лист1!C15*0.28</f>
        <v>1.4000000000000001</v>
      </c>
      <c r="E239" s="435">
        <f>'патриотика0,31'!E270</f>
        <v>301</v>
      </c>
      <c r="F239" s="428">
        <f t="shared" ref="F239:F240" si="14">D239*E239</f>
        <v>421.40000000000003</v>
      </c>
      <c r="G239" s="169"/>
      <c r="H239" s="7"/>
      <c r="I239" s="7"/>
    </row>
    <row r="240" spans="1:9" ht="15.75" x14ac:dyDescent="0.25">
      <c r="A240" s="127" t="str">
        <f>'патриотика0,31'!A271</f>
        <v>Краска эмаль</v>
      </c>
      <c r="B240" s="84" t="s">
        <v>88</v>
      </c>
      <c r="C240" s="427"/>
      <c r="D240" s="170">
        <f>Лист1!C16*0.28</f>
        <v>8.4</v>
      </c>
      <c r="E240" s="435">
        <f>'патриотика0,31'!E271</f>
        <v>250</v>
      </c>
      <c r="F240" s="428">
        <f t="shared" si="14"/>
        <v>2100</v>
      </c>
      <c r="G240" s="169"/>
      <c r="H240" s="7"/>
      <c r="I240" s="7"/>
    </row>
    <row r="241" spans="1:9" ht="15.75" x14ac:dyDescent="0.25">
      <c r="A241" s="127" t="str">
        <f>'патриотика0,31'!A272</f>
        <v>Краска ВДН</v>
      </c>
      <c r="B241" s="84" t="s">
        <v>88</v>
      </c>
      <c r="C241" s="427"/>
      <c r="D241" s="170">
        <f>Лист1!C17*0.28</f>
        <v>1.4000000000000001</v>
      </c>
      <c r="E241" s="435">
        <f>'патриотика0,31'!E272</f>
        <v>401</v>
      </c>
      <c r="F241" s="428">
        <f t="shared" si="12"/>
        <v>561.40000000000009</v>
      </c>
      <c r="G241" s="169"/>
      <c r="H241" s="7"/>
      <c r="I241" s="7"/>
    </row>
    <row r="242" spans="1:9" ht="15.75" x14ac:dyDescent="0.25">
      <c r="A242" s="127" t="str">
        <f>'патриотика0,31'!A273</f>
        <v>Кисти</v>
      </c>
      <c r="B242" s="84" t="s">
        <v>88</v>
      </c>
      <c r="C242" s="427"/>
      <c r="D242" s="170">
        <f>Лист1!C18*0.28</f>
        <v>5.6000000000000005</v>
      </c>
      <c r="E242" s="435">
        <f>'патриотика0,31'!E273</f>
        <v>50</v>
      </c>
      <c r="F242" s="428">
        <f t="shared" si="12"/>
        <v>280</v>
      </c>
      <c r="G242" s="169"/>
      <c r="H242" s="7"/>
      <c r="I242" s="7"/>
    </row>
    <row r="243" spans="1:9" ht="15.75" x14ac:dyDescent="0.25">
      <c r="A243" s="127" t="str">
        <f>'патриотика0,31'!A274</f>
        <v>Перчатка пвх</v>
      </c>
      <c r="B243" s="84" t="s">
        <v>88</v>
      </c>
      <c r="C243" s="427"/>
      <c r="D243" s="170">
        <f>Лист1!C19*0.28</f>
        <v>11.200000000000001</v>
      </c>
      <c r="E243" s="435">
        <f>'патриотика0,31'!E274</f>
        <v>30</v>
      </c>
      <c r="F243" s="428">
        <f t="shared" si="12"/>
        <v>336.00000000000006</v>
      </c>
      <c r="G243" s="169"/>
      <c r="H243" s="7"/>
      <c r="I243" s="7"/>
    </row>
    <row r="244" spans="1:9" ht="15.75" x14ac:dyDescent="0.25">
      <c r="A244" s="127" t="str">
        <f>'патриотика0,31'!A275</f>
        <v>Грабли, лопаты</v>
      </c>
      <c r="B244" s="84" t="s">
        <v>88</v>
      </c>
      <c r="C244" s="427"/>
      <c r="D244" s="170">
        <f>Лист1!C20*0.28</f>
        <v>2.8000000000000003</v>
      </c>
      <c r="E244" s="435">
        <f>'патриотика0,31'!E275</f>
        <v>118.5</v>
      </c>
      <c r="F244" s="428">
        <f t="shared" si="12"/>
        <v>331.8</v>
      </c>
      <c r="G244" s="169"/>
      <c r="H244" s="7"/>
      <c r="I244" s="7"/>
    </row>
    <row r="245" spans="1:9" ht="15.75" x14ac:dyDescent="0.25">
      <c r="A245" s="127" t="str">
        <f>'патриотика0,31'!A276</f>
        <v>Молоток</v>
      </c>
      <c r="B245" s="84" t="s">
        <v>88</v>
      </c>
      <c r="C245" s="427"/>
      <c r="D245" s="170">
        <f>Лист1!C21*0.28</f>
        <v>0.84000000000000008</v>
      </c>
      <c r="E245" s="435">
        <f>'патриотика0,31'!E276</f>
        <v>100</v>
      </c>
      <c r="F245" s="428">
        <f t="shared" si="12"/>
        <v>84.000000000000014</v>
      </c>
      <c r="G245" s="169"/>
      <c r="H245" s="7"/>
      <c r="I245" s="7"/>
    </row>
    <row r="246" spans="1:9" ht="15.75" x14ac:dyDescent="0.25">
      <c r="A246" s="127" t="str">
        <f>'инновации+добровольчество0,41'!A324</f>
        <v>Гвозди</v>
      </c>
      <c r="B246" s="84" t="s">
        <v>88</v>
      </c>
      <c r="C246" s="427"/>
      <c r="D246" s="170">
        <f>Лист1!C22*0.28</f>
        <v>0.56000000000000005</v>
      </c>
      <c r="E246" s="435">
        <f>'патриотика0,31'!E277</f>
        <v>27.5</v>
      </c>
      <c r="F246" s="428">
        <f t="shared" si="12"/>
        <v>15.400000000000002</v>
      </c>
      <c r="G246" s="169"/>
      <c r="H246" s="7"/>
      <c r="I246" s="7"/>
    </row>
    <row r="247" spans="1:9" ht="15.75" x14ac:dyDescent="0.25">
      <c r="A247" s="127" t="str">
        <f>'инновации+добровольчество0,41'!A325</f>
        <v>Тонер НР</v>
      </c>
      <c r="B247" s="84" t="s">
        <v>88</v>
      </c>
      <c r="C247" s="427"/>
      <c r="D247" s="170">
        <f>Лист1!C23*0.28</f>
        <v>0.56000000000000005</v>
      </c>
      <c r="E247" s="435">
        <f>'патриотика0,31'!E278</f>
        <v>2200</v>
      </c>
      <c r="F247" s="428">
        <f t="shared" si="12"/>
        <v>1232.0000000000002</v>
      </c>
      <c r="G247" s="169"/>
      <c r="H247" s="7"/>
      <c r="I247" s="7"/>
    </row>
    <row r="248" spans="1:9" ht="15.75" x14ac:dyDescent="0.25">
      <c r="A248" s="127" t="str">
        <f>'патриотика0,31'!A279</f>
        <v>Тонер Canon</v>
      </c>
      <c r="B248" s="84" t="s">
        <v>88</v>
      </c>
      <c r="C248" s="427"/>
      <c r="D248" s="170">
        <f>Лист1!C24*0.28</f>
        <v>0.28000000000000003</v>
      </c>
      <c r="E248" s="435">
        <f>'патриотика0,31'!E279</f>
        <v>1600</v>
      </c>
      <c r="F248" s="428">
        <f t="shared" si="12"/>
        <v>448.00000000000006</v>
      </c>
      <c r="G248" s="169"/>
      <c r="H248" s="7"/>
      <c r="I248" s="7"/>
    </row>
    <row r="249" spans="1:9" ht="15.75" x14ac:dyDescent="0.25">
      <c r="A249" s="127" t="str">
        <f>'патриотика0,31'!A280</f>
        <v>Эмаль</v>
      </c>
      <c r="B249" s="84" t="s">
        <v>88</v>
      </c>
      <c r="C249" s="427"/>
      <c r="D249" s="170">
        <f>Лист1!C25*0.28</f>
        <v>0.56000000000000005</v>
      </c>
      <c r="E249" s="435">
        <f>'патриотика0,31'!E280</f>
        <v>180</v>
      </c>
      <c r="F249" s="428">
        <f t="shared" si="12"/>
        <v>100.80000000000001</v>
      </c>
      <c r="G249" s="169"/>
      <c r="H249" s="7"/>
      <c r="I249" s="7"/>
    </row>
    <row r="250" spans="1:9" ht="15.75" x14ac:dyDescent="0.25">
      <c r="A250" s="127" t="str">
        <f>'патриотика0,31'!A281</f>
        <v>Эмаль аэрозоль</v>
      </c>
      <c r="B250" s="84" t="s">
        <v>88</v>
      </c>
      <c r="C250" s="427"/>
      <c r="D250" s="170">
        <f>Лист1!C26*0.28</f>
        <v>2.2400000000000002</v>
      </c>
      <c r="E250" s="435">
        <f>'патриотика0,31'!E281</f>
        <v>216.5</v>
      </c>
      <c r="F250" s="428">
        <f t="shared" si="12"/>
        <v>484.96000000000004</v>
      </c>
      <c r="G250" s="169"/>
      <c r="H250" s="7"/>
      <c r="I250" s="7"/>
    </row>
    <row r="251" spans="1:9" ht="15.75" x14ac:dyDescent="0.25">
      <c r="A251" s="127" t="str">
        <f>'патриотика0,31'!A282</f>
        <v>пакет майка</v>
      </c>
      <c r="B251" s="84" t="s">
        <v>88</v>
      </c>
      <c r="C251" s="427"/>
      <c r="D251" s="170">
        <f>Лист1!C27*0.28</f>
        <v>0.28000000000000003</v>
      </c>
      <c r="E251" s="435">
        <f>'патриотика0,31'!E282</f>
        <v>5</v>
      </c>
      <c r="F251" s="428">
        <f t="shared" si="12"/>
        <v>1.4000000000000001</v>
      </c>
      <c r="G251" s="169"/>
      <c r="H251" s="7"/>
      <c r="I251" s="7"/>
    </row>
    <row r="252" spans="1:9" ht="15.75" x14ac:dyDescent="0.25">
      <c r="A252" s="127" t="str">
        <f>'патриотика0,31'!A283</f>
        <v>шпилька резьбовая</v>
      </c>
      <c r="B252" s="84" t="s">
        <v>88</v>
      </c>
      <c r="C252" s="427"/>
      <c r="D252" s="170">
        <f>Лист1!C28*0.28</f>
        <v>0.56000000000000005</v>
      </c>
      <c r="E252" s="435">
        <f>'патриотика0,31'!E283</f>
        <v>240</v>
      </c>
      <c r="F252" s="428">
        <f t="shared" si="12"/>
        <v>134.4</v>
      </c>
      <c r="G252" s="169"/>
      <c r="H252" s="7"/>
      <c r="I252" s="7"/>
    </row>
    <row r="253" spans="1:9" ht="15.75" x14ac:dyDescent="0.25">
      <c r="A253" s="127" t="str">
        <f>'патриотика0,31'!A284</f>
        <v>сверло</v>
      </c>
      <c r="B253" s="84" t="s">
        <v>88</v>
      </c>
      <c r="C253" s="427"/>
      <c r="D253" s="170">
        <f>Лист1!C29*0.28</f>
        <v>0.28000000000000003</v>
      </c>
      <c r="E253" s="435">
        <f>'патриотика0,31'!E284</f>
        <v>359</v>
      </c>
      <c r="F253" s="428">
        <f t="shared" si="12"/>
        <v>100.52000000000001</v>
      </c>
      <c r="G253" s="169"/>
      <c r="H253" s="7"/>
      <c r="I253" s="7"/>
    </row>
    <row r="254" spans="1:9" ht="15.75" x14ac:dyDescent="0.25">
      <c r="A254" s="127" t="str">
        <f>'патриотика0,31'!A285</f>
        <v>антифриз</v>
      </c>
      <c r="B254" s="84" t="s">
        <v>88</v>
      </c>
      <c r="C254" s="427"/>
      <c r="D254" s="170">
        <f>Лист1!C30*0.28</f>
        <v>0.56000000000000005</v>
      </c>
      <c r="E254" s="435">
        <f>'патриотика0,31'!E285</f>
        <v>560</v>
      </c>
      <c r="F254" s="428">
        <f t="shared" si="12"/>
        <v>313.60000000000002</v>
      </c>
      <c r="G254" s="169"/>
      <c r="H254" s="7"/>
      <c r="I254" s="7"/>
    </row>
    <row r="255" spans="1:9" ht="15.75" x14ac:dyDescent="0.25">
      <c r="A255" s="127" t="str">
        <f>'патриотика0,31'!A286</f>
        <v>ледоруб</v>
      </c>
      <c r="B255" s="84" t="s">
        <v>88</v>
      </c>
      <c r="C255" s="427"/>
      <c r="D255" s="170">
        <f>Лист1!C31*0.28</f>
        <v>0.28000000000000003</v>
      </c>
      <c r="E255" s="435">
        <f>'патриотика0,31'!E286</f>
        <v>677</v>
      </c>
      <c r="F255" s="428">
        <f t="shared" si="12"/>
        <v>189.56000000000003</v>
      </c>
      <c r="G255" s="169"/>
      <c r="H255" s="7"/>
      <c r="I255" s="7"/>
    </row>
    <row r="256" spans="1:9" ht="15.75" x14ac:dyDescent="0.25">
      <c r="A256" s="127" t="str">
        <f>'патриотика0,31'!A287</f>
        <v>труба</v>
      </c>
      <c r="B256" s="84" t="s">
        <v>88</v>
      </c>
      <c r="C256" s="427"/>
      <c r="D256" s="170">
        <f>Лист1!C32*0.28</f>
        <v>0.84000000000000008</v>
      </c>
      <c r="E256" s="435">
        <f>'патриотика0,31'!E287</f>
        <v>650</v>
      </c>
      <c r="F256" s="428">
        <f t="shared" si="12"/>
        <v>546</v>
      </c>
      <c r="G256" s="169"/>
      <c r="H256" s="7"/>
      <c r="I256" s="7"/>
    </row>
    <row r="257" spans="1:9" ht="15.75" x14ac:dyDescent="0.25">
      <c r="A257" s="127" t="str">
        <f>'патриотика0,31'!A288</f>
        <v>кронштейн</v>
      </c>
      <c r="B257" s="84" t="s">
        <v>88</v>
      </c>
      <c r="C257" s="427"/>
      <c r="D257" s="170">
        <f>Лист1!C33*0.28</f>
        <v>0.56000000000000005</v>
      </c>
      <c r="E257" s="435">
        <f>'патриотика0,31'!E288</f>
        <v>32</v>
      </c>
      <c r="F257" s="428">
        <f t="shared" si="12"/>
        <v>17.920000000000002</v>
      </c>
      <c r="G257" s="169"/>
      <c r="H257" s="7"/>
      <c r="I257" s="7"/>
    </row>
    <row r="258" spans="1:9" ht="15.75" x14ac:dyDescent="0.25">
      <c r="A258" s="127" t="str">
        <f>'патриотика0,31'!A289</f>
        <v>электрод</v>
      </c>
      <c r="B258" s="84" t="s">
        <v>88</v>
      </c>
      <c r="C258" s="427"/>
      <c r="D258" s="170">
        <f>Лист1!C34*0.28</f>
        <v>0.28000000000000003</v>
      </c>
      <c r="E258" s="435">
        <f>'патриотика0,31'!E289</f>
        <v>250</v>
      </c>
      <c r="F258" s="428">
        <f t="shared" si="12"/>
        <v>70</v>
      </c>
      <c r="G258" s="169"/>
      <c r="H258" s="7"/>
      <c r="I258" s="7"/>
    </row>
    <row r="259" spans="1:9" ht="15.75" x14ac:dyDescent="0.25">
      <c r="A259" s="127" t="str">
        <f>'патриотика0,31'!A290</f>
        <v>круг отрезной</v>
      </c>
      <c r="B259" s="84" t="s">
        <v>88</v>
      </c>
      <c r="C259" s="427"/>
      <c r="D259" s="170">
        <f>Лист1!C35*0.28</f>
        <v>3.08</v>
      </c>
      <c r="E259" s="435">
        <f>'патриотика0,31'!E290</f>
        <v>50</v>
      </c>
      <c r="F259" s="428">
        <f t="shared" si="12"/>
        <v>154</v>
      </c>
      <c r="G259" s="169"/>
      <c r="H259" s="7"/>
      <c r="I259" s="7"/>
    </row>
    <row r="260" spans="1:9" ht="15.75" x14ac:dyDescent="0.25">
      <c r="A260" s="127" t="str">
        <f>'патриотика0,31'!A291</f>
        <v>круг отрезной</v>
      </c>
      <c r="B260" s="84" t="s">
        <v>88</v>
      </c>
      <c r="C260" s="427"/>
      <c r="D260" s="170">
        <f>Лист1!C36*0.28</f>
        <v>0.84000000000000008</v>
      </c>
      <c r="E260" s="435">
        <f>'патриотика0,31'!E291</f>
        <v>41</v>
      </c>
      <c r="F260" s="428">
        <f t="shared" si="12"/>
        <v>34.440000000000005</v>
      </c>
      <c r="G260" s="169"/>
      <c r="H260" s="7"/>
      <c r="I260" s="7"/>
    </row>
    <row r="261" spans="1:9" ht="15.75" x14ac:dyDescent="0.25">
      <c r="A261" s="127" t="str">
        <f>'патриотика0,31'!A292</f>
        <v>круг отрезной</v>
      </c>
      <c r="B261" s="84" t="s">
        <v>88</v>
      </c>
      <c r="C261" s="427"/>
      <c r="D261" s="170">
        <f>Лист1!C37*0.28</f>
        <v>0.28000000000000003</v>
      </c>
      <c r="E261" s="435">
        <f>'патриотика0,31'!E292</f>
        <v>50</v>
      </c>
      <c r="F261" s="428">
        <f t="shared" si="12"/>
        <v>14.000000000000002</v>
      </c>
      <c r="G261" s="169"/>
      <c r="H261" s="7"/>
      <c r="I261" s="7"/>
    </row>
    <row r="262" spans="1:9" ht="15.75" x14ac:dyDescent="0.25">
      <c r="A262" s="127" t="str">
        <f>'патриотика0,31'!A293</f>
        <v>круг зачистной</v>
      </c>
      <c r="B262" s="84" t="s">
        <v>88</v>
      </c>
      <c r="C262" s="427"/>
      <c r="D262" s="170">
        <f>Лист1!C38*0.28</f>
        <v>0.28000000000000003</v>
      </c>
      <c r="E262" s="435">
        <f>'патриотика0,31'!E293</f>
        <v>144</v>
      </c>
      <c r="F262" s="428">
        <f t="shared" si="12"/>
        <v>40.320000000000007</v>
      </c>
      <c r="G262" s="169"/>
      <c r="H262" s="7"/>
      <c r="I262" s="7"/>
    </row>
    <row r="263" spans="1:9" ht="15.75" x14ac:dyDescent="0.25">
      <c r="A263" s="127" t="str">
        <f>'патриотика0,31'!A294</f>
        <v>кабель-канал</v>
      </c>
      <c r="B263" s="84" t="s">
        <v>88</v>
      </c>
      <c r="C263" s="427"/>
      <c r="D263" s="170">
        <f>Лист1!C39*0.28</f>
        <v>0.28000000000000003</v>
      </c>
      <c r="E263" s="435">
        <f>'патриотика0,31'!E294</f>
        <v>95</v>
      </c>
      <c r="F263" s="428">
        <f t="shared" si="12"/>
        <v>26.6</v>
      </c>
      <c r="G263" s="169"/>
      <c r="H263" s="7"/>
      <c r="I263" s="7"/>
    </row>
    <row r="264" spans="1:9" ht="15.75" x14ac:dyDescent="0.25">
      <c r="A264" s="127" t="str">
        <f>'патриотика0,31'!A295</f>
        <v>саморез</v>
      </c>
      <c r="B264" s="84" t="s">
        <v>88</v>
      </c>
      <c r="C264" s="427"/>
      <c r="D264" s="170">
        <f>Лист1!C40*0.28</f>
        <v>14.000000000000002</v>
      </c>
      <c r="E264" s="435">
        <f>'патриотика0,31'!E295</f>
        <v>3.5</v>
      </c>
      <c r="F264" s="428">
        <f t="shared" si="12"/>
        <v>49.000000000000007</v>
      </c>
      <c r="G264" s="169"/>
      <c r="H264" s="7"/>
      <c r="I264" s="7"/>
    </row>
    <row r="265" spans="1:9" ht="15.75" x14ac:dyDescent="0.25">
      <c r="A265" s="127" t="str">
        <f>'патриотика0,31'!A296</f>
        <v>лопата</v>
      </c>
      <c r="B265" s="84" t="s">
        <v>88</v>
      </c>
      <c r="C265" s="427"/>
      <c r="D265" s="170">
        <f>Лист1!C41*0.28</f>
        <v>0.56000000000000005</v>
      </c>
      <c r="E265" s="435">
        <f>'патриотика0,31'!E296</f>
        <v>219</v>
      </c>
      <c r="F265" s="428">
        <f t="shared" si="12"/>
        <v>122.64000000000001</v>
      </c>
      <c r="G265" s="169"/>
      <c r="H265" s="7"/>
      <c r="I265" s="7"/>
    </row>
    <row r="266" spans="1:9" ht="15.75" x14ac:dyDescent="0.25">
      <c r="A266" s="127" t="str">
        <f>'патриотика0,31'!A297</f>
        <v>черенок</v>
      </c>
      <c r="B266" s="84" t="s">
        <v>88</v>
      </c>
      <c r="C266" s="427"/>
      <c r="D266" s="170">
        <f>Лист1!C42*0.28</f>
        <v>0.56000000000000005</v>
      </c>
      <c r="E266" s="435">
        <f>'патриотика0,31'!E297</f>
        <v>80</v>
      </c>
      <c r="F266" s="428">
        <f t="shared" si="12"/>
        <v>44.800000000000004</v>
      </c>
      <c r="G266" s="169"/>
      <c r="H266" s="7"/>
      <c r="I266" s="7"/>
    </row>
    <row r="267" spans="1:9" ht="15.75" x14ac:dyDescent="0.25">
      <c r="A267" s="127" t="str">
        <f>'патриотика0,31'!A298</f>
        <v>домкрат</v>
      </c>
      <c r="B267" s="84" t="s">
        <v>88</v>
      </c>
      <c r="C267" s="427"/>
      <c r="D267" s="170">
        <f>Лист1!C43*0.28</f>
        <v>0.28000000000000003</v>
      </c>
      <c r="E267" s="435">
        <f>'патриотика0,31'!E298</f>
        <v>2058</v>
      </c>
      <c r="F267" s="428">
        <f t="shared" si="12"/>
        <v>576.24</v>
      </c>
      <c r="G267" s="169"/>
      <c r="H267" s="7"/>
      <c r="I267" s="7"/>
    </row>
    <row r="268" spans="1:9" ht="15.75" x14ac:dyDescent="0.25">
      <c r="A268" s="127" t="str">
        <f>'патриотика0,31'!A299</f>
        <v>стяжка</v>
      </c>
      <c r="B268" s="84" t="s">
        <v>88</v>
      </c>
      <c r="C268" s="427"/>
      <c r="D268" s="170">
        <f>Лист1!C44*0.28</f>
        <v>0.28000000000000003</v>
      </c>
      <c r="E268" s="435">
        <f>'патриотика0,31'!E299</f>
        <v>277</v>
      </c>
      <c r="F268" s="428">
        <f t="shared" si="12"/>
        <v>77.56</v>
      </c>
      <c r="G268" s="169"/>
      <c r="H268" s="7"/>
      <c r="I268" s="7"/>
    </row>
    <row r="269" spans="1:9" ht="15.75" x14ac:dyDescent="0.25">
      <c r="A269" s="127" t="str">
        <f>'патриотика0,31'!A300</f>
        <v>смазка</v>
      </c>
      <c r="B269" s="84" t="s">
        <v>88</v>
      </c>
      <c r="C269" s="427"/>
      <c r="D269" s="170">
        <f>Лист1!C45*0.28</f>
        <v>0.28000000000000003</v>
      </c>
      <c r="E269" s="435">
        <f>'патриотика0,31'!E300</f>
        <v>299</v>
      </c>
      <c r="F269" s="428">
        <f t="shared" si="12"/>
        <v>83.720000000000013</v>
      </c>
      <c r="G269" s="169"/>
      <c r="H269" s="7"/>
      <c r="I269" s="7"/>
    </row>
    <row r="270" spans="1:9" ht="15.75" x14ac:dyDescent="0.25">
      <c r="A270" s="127" t="str">
        <f>'патриотика0,31'!A301</f>
        <v>лопата</v>
      </c>
      <c r="B270" s="84" t="s">
        <v>88</v>
      </c>
      <c r="C270" s="427"/>
      <c r="D270" s="170">
        <f>Лист1!C46*0.28</f>
        <v>0.28000000000000003</v>
      </c>
      <c r="E270" s="435">
        <f>'патриотика0,31'!E301</f>
        <v>250</v>
      </c>
      <c r="F270" s="428">
        <f t="shared" si="12"/>
        <v>70</v>
      </c>
      <c r="G270" s="169"/>
      <c r="H270" s="7"/>
      <c r="I270" s="7"/>
    </row>
    <row r="271" spans="1:9" ht="15.75" x14ac:dyDescent="0.25">
      <c r="A271" s="127" t="str">
        <f>'патриотика0,31'!A302</f>
        <v>ключи</v>
      </c>
      <c r="B271" s="84" t="s">
        <v>88</v>
      </c>
      <c r="C271" s="427"/>
      <c r="D271" s="170">
        <f>Лист1!C47*0.28</f>
        <v>0.28000000000000003</v>
      </c>
      <c r="E271" s="435">
        <f>'патриотика0,31'!E302</f>
        <v>245</v>
      </c>
      <c r="F271" s="428">
        <f t="shared" si="12"/>
        <v>68.600000000000009</v>
      </c>
      <c r="G271" s="169"/>
      <c r="H271" s="7"/>
      <c r="I271" s="7"/>
    </row>
    <row r="272" spans="1:9" ht="15.75" x14ac:dyDescent="0.25">
      <c r="A272" s="127" t="str">
        <f>'патриотика0,31'!A303</f>
        <v>болт</v>
      </c>
      <c r="B272" s="84" t="s">
        <v>88</v>
      </c>
      <c r="C272" s="427"/>
      <c r="D272" s="170">
        <f>Лист1!C48*0.28</f>
        <v>1.1200000000000001</v>
      </c>
      <c r="E272" s="435">
        <f>'патриотика0,31'!E303</f>
        <v>10</v>
      </c>
      <c r="F272" s="428">
        <f t="shared" si="12"/>
        <v>11.200000000000001</v>
      </c>
      <c r="G272" s="169"/>
      <c r="H272" s="7"/>
      <c r="I272" s="7"/>
    </row>
    <row r="273" spans="1:12" ht="15.75" x14ac:dyDescent="0.25">
      <c r="A273" s="127" t="str">
        <f>'патриотика0,31'!A304</f>
        <v>гайка</v>
      </c>
      <c r="B273" s="84" t="s">
        <v>88</v>
      </c>
      <c r="C273" s="427"/>
      <c r="D273" s="170">
        <f>Лист1!C49*0.28</f>
        <v>1.1200000000000001</v>
      </c>
      <c r="E273" s="435">
        <f>'патриотика0,31'!E304</f>
        <v>2</v>
      </c>
      <c r="F273" s="428">
        <f t="shared" si="12"/>
        <v>2.2400000000000002</v>
      </c>
      <c r="G273" s="169"/>
      <c r="H273" s="7"/>
      <c r="I273" s="7"/>
    </row>
    <row r="274" spans="1:12" ht="15.75" x14ac:dyDescent="0.25">
      <c r="A274" s="127" t="str">
        <f>'патриотика0,31'!A305</f>
        <v>эмаль аэрозоль</v>
      </c>
      <c r="B274" s="84" t="s">
        <v>88</v>
      </c>
      <c r="C274" s="427"/>
      <c r="D274" s="170">
        <f>Лист1!C50*0.28</f>
        <v>0.84000000000000008</v>
      </c>
      <c r="E274" s="435">
        <f>'патриотика0,31'!E305</f>
        <v>226</v>
      </c>
      <c r="F274" s="428">
        <f t="shared" si="12"/>
        <v>189.84000000000003</v>
      </c>
      <c r="G274" s="169"/>
      <c r="H274" s="7"/>
      <c r="I274" s="7"/>
    </row>
    <row r="275" spans="1:12" ht="15.75" x14ac:dyDescent="0.25">
      <c r="A275" s="127" t="str">
        <f>'патриотика0,31'!A306</f>
        <v>бумага нажд</v>
      </c>
      <c r="B275" s="84" t="s">
        <v>88</v>
      </c>
      <c r="C275" s="427"/>
      <c r="D275" s="170">
        <f>Лист1!C51*0.28</f>
        <v>5.6000000000000005</v>
      </c>
      <c r="E275" s="435">
        <f>'патриотика0,31'!E306</f>
        <v>17</v>
      </c>
      <c r="F275" s="428">
        <f t="shared" si="12"/>
        <v>95.2</v>
      </c>
      <c r="G275" s="169"/>
      <c r="H275" s="7"/>
      <c r="I275" s="7"/>
    </row>
    <row r="276" spans="1:12" ht="15.75" x14ac:dyDescent="0.25">
      <c r="A276" s="127" t="str">
        <f>'патриотика0,31'!A307</f>
        <v>круг отрезной</v>
      </c>
      <c r="B276" s="84" t="s">
        <v>88</v>
      </c>
      <c r="C276" s="427"/>
      <c r="D276" s="170">
        <f>Лист1!C52*0.28</f>
        <v>2.8000000000000003</v>
      </c>
      <c r="E276" s="435">
        <f>'патриотика0,31'!E307</f>
        <v>34</v>
      </c>
      <c r="F276" s="428">
        <f t="shared" si="12"/>
        <v>95.2</v>
      </c>
      <c r="G276" s="169"/>
      <c r="H276" s="7"/>
      <c r="I276" s="7"/>
    </row>
    <row r="277" spans="1:12" ht="15.75" x14ac:dyDescent="0.25">
      <c r="A277" s="127" t="str">
        <f>'патриотика0,31'!A308</f>
        <v>герметик</v>
      </c>
      <c r="B277" s="84" t="s">
        <v>88</v>
      </c>
      <c r="C277" s="84">
        <v>1</v>
      </c>
      <c r="D277" s="170">
        <f>Лист1!C53*0.28</f>
        <v>0.28000000000000003</v>
      </c>
      <c r="E277" s="435">
        <f>'патриотика0,31'!E308</f>
        <v>266</v>
      </c>
      <c r="F277" s="428">
        <f t="shared" si="12"/>
        <v>74.48</v>
      </c>
      <c r="G277" s="169"/>
      <c r="H277" s="7"/>
      <c r="I277" s="7"/>
      <c r="J277" s="142"/>
      <c r="K277" s="114"/>
      <c r="L277" s="143"/>
    </row>
    <row r="278" spans="1:12" ht="15.75" x14ac:dyDescent="0.25">
      <c r="A278" s="127" t="str">
        <f>'патриотика0,31'!A309</f>
        <v>кенгуру</v>
      </c>
      <c r="B278" s="84" t="s">
        <v>88</v>
      </c>
      <c r="C278" s="84">
        <v>4</v>
      </c>
      <c r="D278" s="170">
        <f>Лист1!C54*0.28</f>
        <v>0.56000000000000005</v>
      </c>
      <c r="E278" s="435">
        <f>'патриотика0,31'!E309</f>
        <v>274</v>
      </c>
      <c r="F278" s="428">
        <f t="shared" si="12"/>
        <v>153.44000000000003</v>
      </c>
      <c r="G278" s="169"/>
      <c r="H278" s="7"/>
      <c r="I278" s="7"/>
      <c r="J278" s="142"/>
      <c r="K278" s="114"/>
      <c r="L278" s="143"/>
    </row>
    <row r="279" spans="1:12" ht="15.75" x14ac:dyDescent="0.25">
      <c r="A279" s="127" t="str">
        <f>'патриотика0,31'!A310</f>
        <v>цемент 50 кг</v>
      </c>
      <c r="B279" s="84" t="s">
        <v>88</v>
      </c>
      <c r="C279" s="84">
        <v>4</v>
      </c>
      <c r="D279" s="170">
        <f>Лист1!C55*0.28</f>
        <v>0.56000000000000005</v>
      </c>
      <c r="E279" s="435">
        <f>'патриотика0,31'!E310</f>
        <v>800</v>
      </c>
      <c r="F279" s="428">
        <f t="shared" si="12"/>
        <v>448.00000000000006</v>
      </c>
      <c r="G279" s="169"/>
      <c r="H279" s="7"/>
      <c r="I279" s="7"/>
      <c r="J279" s="142"/>
      <c r="K279" s="114"/>
      <c r="L279" s="143"/>
    </row>
    <row r="280" spans="1:12" ht="15.75" x14ac:dyDescent="0.25">
      <c r="A280" s="127" t="str">
        <f>'патриотика0,31'!A311</f>
        <v>эмаль аэрозоль</v>
      </c>
      <c r="B280" s="84" t="s">
        <v>88</v>
      </c>
      <c r="C280" s="84">
        <v>6</v>
      </c>
      <c r="D280" s="170">
        <f>Лист1!C56*0.28</f>
        <v>1.4000000000000001</v>
      </c>
      <c r="E280" s="435">
        <f>'патриотика0,31'!E311</f>
        <v>193</v>
      </c>
      <c r="F280" s="428">
        <f t="shared" si="12"/>
        <v>270.20000000000005</v>
      </c>
      <c r="G280" s="169"/>
      <c r="H280" s="7"/>
      <c r="I280" s="7"/>
      <c r="J280" s="142"/>
      <c r="K280" s="114"/>
      <c r="L280" s="143"/>
    </row>
    <row r="281" spans="1:12" ht="15.75" x14ac:dyDescent="0.25">
      <c r="A281" s="127" t="str">
        <f>'патриотика0,31'!A312</f>
        <v>эмаль аэрозоль</v>
      </c>
      <c r="B281" s="84" t="s">
        <v>88</v>
      </c>
      <c r="C281" s="84">
        <v>5</v>
      </c>
      <c r="D281" s="170">
        <f>Лист1!C57*0.28</f>
        <v>1.4000000000000001</v>
      </c>
      <c r="E281" s="435">
        <f>'патриотика0,31'!E312</f>
        <v>185</v>
      </c>
      <c r="F281" s="428">
        <f t="shared" si="12"/>
        <v>259</v>
      </c>
      <c r="G281" s="169"/>
      <c r="H281" s="7"/>
      <c r="I281" s="7"/>
      <c r="J281" s="142"/>
      <c r="K281" s="114"/>
      <c r="L281" s="143"/>
    </row>
    <row r="282" spans="1:12" ht="15.75" x14ac:dyDescent="0.25">
      <c r="A282" s="127" t="str">
        <f>'патриотика0,31'!A313</f>
        <v>рукав резина</v>
      </c>
      <c r="B282" s="84" t="s">
        <v>88</v>
      </c>
      <c r="C282" s="84">
        <v>1</v>
      </c>
      <c r="D282" s="170">
        <f>Лист1!C58*0.28</f>
        <v>1.6800000000000002</v>
      </c>
      <c r="E282" s="435">
        <f>'патриотика0,31'!E313</f>
        <v>280</v>
      </c>
      <c r="F282" s="428">
        <f t="shared" si="12"/>
        <v>470.40000000000003</v>
      </c>
      <c r="G282" s="169"/>
      <c r="H282" s="7"/>
      <c r="I282" s="7"/>
      <c r="J282" s="142"/>
      <c r="K282" s="114"/>
      <c r="L282" s="143"/>
    </row>
    <row r="283" spans="1:12" ht="15.75" x14ac:dyDescent="0.25">
      <c r="A283" s="127" t="str">
        <f>'патриотика0,31'!A314</f>
        <v>лампа</v>
      </c>
      <c r="B283" s="84" t="s">
        <v>88</v>
      </c>
      <c r="C283" s="84">
        <v>2</v>
      </c>
      <c r="D283" s="170">
        <f>Лист1!C59*0.28</f>
        <v>1.4000000000000001</v>
      </c>
      <c r="E283" s="435">
        <f>'патриотика0,31'!E314</f>
        <v>139</v>
      </c>
      <c r="F283" s="428">
        <f t="shared" si="12"/>
        <v>194.60000000000002</v>
      </c>
      <c r="G283" s="169"/>
      <c r="H283" s="7"/>
      <c r="I283" s="7"/>
      <c r="J283" s="142"/>
      <c r="K283" s="114"/>
      <c r="L283" s="143"/>
    </row>
    <row r="284" spans="1:12" ht="15.75" x14ac:dyDescent="0.25">
      <c r="A284" s="127" t="str">
        <f>'патриотика0,31'!A315</f>
        <v>лампа энергосберегающая</v>
      </c>
      <c r="B284" s="84" t="s">
        <v>88</v>
      </c>
      <c r="C284" s="84">
        <v>2</v>
      </c>
      <c r="D284" s="170">
        <f>Лист1!C60*0.28</f>
        <v>0.28000000000000003</v>
      </c>
      <c r="E284" s="435">
        <f>'патриотика0,31'!E315</f>
        <v>190</v>
      </c>
      <c r="F284" s="428">
        <f t="shared" si="12"/>
        <v>53.2</v>
      </c>
      <c r="G284" s="169"/>
      <c r="H284" s="7"/>
      <c r="I284" s="7"/>
      <c r="J284" s="142"/>
      <c r="K284" s="114"/>
      <c r="L284" s="143"/>
    </row>
    <row r="285" spans="1:12" ht="15.75" x14ac:dyDescent="0.25">
      <c r="A285" s="127" t="str">
        <f>'патриотика0,31'!A316</f>
        <v>антифриз</v>
      </c>
      <c r="B285" s="84" t="s">
        <v>88</v>
      </c>
      <c r="C285" s="84">
        <v>3</v>
      </c>
      <c r="D285" s="170">
        <f>Лист1!C61*0.28</f>
        <v>0.28000000000000003</v>
      </c>
      <c r="E285" s="435">
        <f>'патриотика0,31'!E316</f>
        <v>630</v>
      </c>
      <c r="F285" s="428">
        <f t="shared" si="12"/>
        <v>176.4</v>
      </c>
      <c r="G285" s="169"/>
      <c r="H285" s="7"/>
      <c r="I285" s="7"/>
      <c r="J285" s="142"/>
      <c r="K285" s="114"/>
      <c r="L285" s="143"/>
    </row>
    <row r="286" spans="1:12" ht="15.75" x14ac:dyDescent="0.25">
      <c r="A286" s="127" t="str">
        <f>'патриотика0,31'!A317</f>
        <v>коврик автомобильный</v>
      </c>
      <c r="B286" s="84" t="s">
        <v>88</v>
      </c>
      <c r="C286" s="84">
        <v>4</v>
      </c>
      <c r="D286" s="170">
        <f>Лист1!C62*0.28</f>
        <v>0.28000000000000003</v>
      </c>
      <c r="E286" s="435">
        <f>'патриотика0,31'!E317</f>
        <v>3400</v>
      </c>
      <c r="F286" s="428">
        <f t="shared" si="12"/>
        <v>952.00000000000011</v>
      </c>
      <c r="G286" s="169"/>
      <c r="H286" s="7"/>
      <c r="I286" s="7"/>
      <c r="J286" s="142"/>
      <c r="K286" s="114"/>
      <c r="L286" s="143"/>
    </row>
    <row r="287" spans="1:12" ht="13.9" customHeight="1" x14ac:dyDescent="0.25">
      <c r="A287" s="127" t="str">
        <f>'патриотика0,31'!A318</f>
        <v>краска акрил</v>
      </c>
      <c r="B287" s="84" t="s">
        <v>88</v>
      </c>
      <c r="C287" s="84">
        <v>5</v>
      </c>
      <c r="D287" s="170">
        <f>Лист1!C63*0.28</f>
        <v>0.84000000000000008</v>
      </c>
      <c r="E287" s="435">
        <f>'патриотика0,31'!E318</f>
        <v>1135</v>
      </c>
      <c r="F287" s="428">
        <f t="shared" si="12"/>
        <v>953.40000000000009</v>
      </c>
      <c r="G287" s="169"/>
      <c r="H287" s="7"/>
      <c r="I287" s="7"/>
      <c r="J287" s="142"/>
      <c r="K287" s="114"/>
      <c r="L287" s="143"/>
    </row>
    <row r="288" spans="1:12" ht="19.899999999999999" customHeight="1" x14ac:dyDescent="0.25">
      <c r="A288" s="127" t="str">
        <f>'патриотика0,31'!A319</f>
        <v>валик</v>
      </c>
      <c r="B288" s="84" t="s">
        <v>88</v>
      </c>
      <c r="C288" s="84">
        <v>6</v>
      </c>
      <c r="D288" s="170">
        <f>Лист1!C64*0.28</f>
        <v>1.1200000000000001</v>
      </c>
      <c r="E288" s="435">
        <f>'патриотика0,31'!E319</f>
        <v>72.5</v>
      </c>
      <c r="F288" s="428">
        <f t="shared" si="12"/>
        <v>81.2</v>
      </c>
      <c r="G288" s="169"/>
      <c r="H288" s="7"/>
      <c r="I288" s="7"/>
      <c r="J288" s="142"/>
      <c r="K288" s="114"/>
      <c r="L288" s="143"/>
    </row>
    <row r="289" spans="1:12" ht="16.899999999999999" customHeight="1" x14ac:dyDescent="0.25">
      <c r="A289" s="127" t="str">
        <f>'патриотика0,31'!A320</f>
        <v>скотч маляр</v>
      </c>
      <c r="B289" s="84" t="s">
        <v>88</v>
      </c>
      <c r="C289" s="84">
        <v>7</v>
      </c>
      <c r="D289" s="170">
        <f>Лист1!C65*0.28</f>
        <v>1.4000000000000001</v>
      </c>
      <c r="E289" s="435">
        <f>'патриотика0,31'!E320</f>
        <v>115</v>
      </c>
      <c r="F289" s="428">
        <f t="shared" si="12"/>
        <v>161.00000000000003</v>
      </c>
      <c r="G289" s="169"/>
      <c r="H289" s="7"/>
      <c r="I289" s="7"/>
      <c r="J289" s="142"/>
      <c r="K289" s="114"/>
      <c r="L289" s="143"/>
    </row>
    <row r="290" spans="1:12" ht="15.75" x14ac:dyDescent="0.25">
      <c r="A290" s="127" t="str">
        <f>'патриотика0,31'!A321</f>
        <v xml:space="preserve">колер </v>
      </c>
      <c r="B290" s="84" t="s">
        <v>88</v>
      </c>
      <c r="C290" s="84">
        <v>8</v>
      </c>
      <c r="D290" s="170">
        <f>Лист1!C66*0.28</f>
        <v>1.4000000000000001</v>
      </c>
      <c r="E290" s="435">
        <f>'патриотика0,31'!E321</f>
        <v>161</v>
      </c>
      <c r="F290" s="428">
        <f t="shared" si="12"/>
        <v>225.40000000000003</v>
      </c>
      <c r="G290" s="169"/>
      <c r="H290" s="7"/>
      <c r="I290" s="7"/>
      <c r="J290" s="142"/>
      <c r="K290" s="114"/>
      <c r="L290" s="143"/>
    </row>
    <row r="291" spans="1:12" ht="15.75" x14ac:dyDescent="0.25">
      <c r="A291" s="127" t="str">
        <f>'патриотика0,31'!A322</f>
        <v>скотч маляр</v>
      </c>
      <c r="B291" s="84" t="s">
        <v>88</v>
      </c>
      <c r="C291" s="84">
        <v>9</v>
      </c>
      <c r="D291" s="170">
        <f>Лист1!C67*0.28</f>
        <v>3.08</v>
      </c>
      <c r="E291" s="435">
        <f>'патриотика0,31'!E322</f>
        <v>50</v>
      </c>
      <c r="F291" s="428">
        <f t="shared" si="12"/>
        <v>154</v>
      </c>
      <c r="G291" s="169"/>
      <c r="H291" s="7"/>
      <c r="I291" s="7"/>
      <c r="J291" s="142"/>
      <c r="K291" s="114"/>
      <c r="L291" s="143"/>
    </row>
    <row r="292" spans="1:12" ht="15.75" x14ac:dyDescent="0.25">
      <c r="A292" s="127" t="str">
        <f>'патриотика0,31'!A323</f>
        <v>паста колеровочная</v>
      </c>
      <c r="B292" s="84" t="s">
        <v>88</v>
      </c>
      <c r="C292" s="84">
        <v>10</v>
      </c>
      <c r="D292" s="170">
        <f>Лист1!C68*0.28</f>
        <v>2.8000000000000003</v>
      </c>
      <c r="E292" s="435">
        <f>'патриотика0,31'!E323</f>
        <v>109</v>
      </c>
      <c r="F292" s="428">
        <f t="shared" si="12"/>
        <v>305.20000000000005</v>
      </c>
      <c r="G292" s="169"/>
      <c r="H292" s="7"/>
      <c r="I292" s="7"/>
      <c r="J292" s="142"/>
      <c r="K292" s="114"/>
      <c r="L292" s="143"/>
    </row>
    <row r="293" spans="1:12" ht="15.75" x14ac:dyDescent="0.25">
      <c r="A293" s="127" t="str">
        <f>'патриотика0,31'!A324</f>
        <v>колер</v>
      </c>
      <c r="B293" s="84" t="s">
        <v>88</v>
      </c>
      <c r="C293" s="84">
        <v>11</v>
      </c>
      <c r="D293" s="170">
        <f>Лист1!C69*0.28</f>
        <v>2.2400000000000002</v>
      </c>
      <c r="E293" s="435">
        <f>'патриотика0,31'!E324</f>
        <v>50</v>
      </c>
      <c r="F293" s="428">
        <f t="shared" si="12"/>
        <v>112.00000000000001</v>
      </c>
      <c r="G293" s="169"/>
      <c r="H293" s="7"/>
      <c r="I293" s="7"/>
      <c r="J293" s="142"/>
      <c r="K293" s="114"/>
      <c r="L293" s="143"/>
    </row>
    <row r="294" spans="1:12" ht="15.75" x14ac:dyDescent="0.25">
      <c r="A294" s="127" t="str">
        <f>'патриотика0,31'!A325</f>
        <v>краска акрил</v>
      </c>
      <c r="B294" s="84" t="s">
        <v>88</v>
      </c>
      <c r="C294" s="84">
        <v>12</v>
      </c>
      <c r="D294" s="170">
        <f>Лист1!C70*0.28</f>
        <v>0.28000000000000003</v>
      </c>
      <c r="E294" s="435">
        <f>'патриотика0,31'!E325</f>
        <v>360</v>
      </c>
      <c r="F294" s="428">
        <f t="shared" si="12"/>
        <v>100.80000000000001</v>
      </c>
      <c r="G294" s="169"/>
      <c r="H294" s="7"/>
      <c r="I294" s="7"/>
      <c r="J294" s="142"/>
      <c r="K294" s="114"/>
      <c r="L294" s="143"/>
    </row>
    <row r="295" spans="1:12" ht="15.75" x14ac:dyDescent="0.25">
      <c r="A295" s="127" t="str">
        <f>'патриотика0,31'!A326</f>
        <v>насадка на валик</v>
      </c>
      <c r="B295" s="84" t="s">
        <v>88</v>
      </c>
      <c r="C295" s="84">
        <v>13</v>
      </c>
      <c r="D295" s="170">
        <f>Лист1!C71*0.28</f>
        <v>1.1200000000000001</v>
      </c>
      <c r="E295" s="435">
        <f>'патриотика0,31'!E326</f>
        <v>20</v>
      </c>
      <c r="F295" s="428">
        <f t="shared" si="12"/>
        <v>22.400000000000002</v>
      </c>
      <c r="G295" s="169"/>
      <c r="H295" s="7"/>
      <c r="I295" s="7"/>
      <c r="J295" s="142"/>
      <c r="K295" s="114"/>
      <c r="L295" s="143"/>
    </row>
    <row r="296" spans="1:12" ht="15.75" x14ac:dyDescent="0.25">
      <c r="A296" s="127" t="str">
        <f>'патриотика0,31'!A327</f>
        <v>HDMI кабель 5м</v>
      </c>
      <c r="B296" s="84" t="s">
        <v>88</v>
      </c>
      <c r="C296" s="84">
        <v>14</v>
      </c>
      <c r="D296" s="170">
        <f>Лист1!C72*0.28</f>
        <v>0.28000000000000003</v>
      </c>
      <c r="E296" s="435">
        <f>'патриотика0,31'!E327</f>
        <v>600</v>
      </c>
      <c r="F296" s="428">
        <f t="shared" si="12"/>
        <v>168.00000000000003</v>
      </c>
      <c r="G296" s="169"/>
      <c r="H296" s="7"/>
      <c r="I296" s="7"/>
      <c r="J296" s="142"/>
      <c r="K296" s="114"/>
      <c r="L296" s="143"/>
    </row>
    <row r="297" spans="1:12" ht="15.75" x14ac:dyDescent="0.25">
      <c r="A297" s="127" t="str">
        <f>'патриотика0,31'!A328</f>
        <v>HDMI кабель 10м</v>
      </c>
      <c r="B297" s="84" t="s">
        <v>88</v>
      </c>
      <c r="C297" s="84">
        <v>15</v>
      </c>
      <c r="D297" s="170">
        <f>Лист1!C73*0.28</f>
        <v>0.28000000000000003</v>
      </c>
      <c r="E297" s="435">
        <f>'патриотика0,31'!E328</f>
        <v>900</v>
      </c>
      <c r="F297" s="428">
        <f t="shared" si="12"/>
        <v>252.00000000000003</v>
      </c>
      <c r="G297" s="169"/>
      <c r="H297" s="7"/>
      <c r="I297" s="7"/>
      <c r="J297" s="142"/>
      <c r="K297" s="114"/>
      <c r="L297" s="143"/>
    </row>
    <row r="298" spans="1:12" ht="15.75" x14ac:dyDescent="0.25">
      <c r="A298" s="127" t="str">
        <f>'патриотика0,31'!A329</f>
        <v>сумка для ноутбука</v>
      </c>
      <c r="B298" s="84" t="s">
        <v>88</v>
      </c>
      <c r="C298" s="84">
        <v>16</v>
      </c>
      <c r="D298" s="170">
        <f>Лист1!C74*0.28</f>
        <v>0.84000000000000008</v>
      </c>
      <c r="E298" s="435">
        <f>'патриотика0,31'!E329</f>
        <v>1400</v>
      </c>
      <c r="F298" s="428">
        <f t="shared" ref="F298:F345" si="15">D298*E298</f>
        <v>1176</v>
      </c>
      <c r="G298" s="169"/>
      <c r="H298" s="7"/>
      <c r="I298" s="7"/>
      <c r="J298" s="142"/>
      <c r="K298" s="114"/>
      <c r="L298" s="143"/>
    </row>
    <row r="299" spans="1:12" ht="15.75" x14ac:dyDescent="0.25">
      <c r="A299" s="127" t="str">
        <f>'патриотика0,31'!A330</f>
        <v>флеш карта</v>
      </c>
      <c r="B299" s="84" t="s">
        <v>88</v>
      </c>
      <c r="C299" s="84">
        <v>17</v>
      </c>
      <c r="D299" s="170">
        <f>Лист1!C75*0.28</f>
        <v>1.6800000000000002</v>
      </c>
      <c r="E299" s="435">
        <f>'патриотика0,31'!E330</f>
        <v>700</v>
      </c>
      <c r="F299" s="428">
        <f t="shared" si="15"/>
        <v>1176</v>
      </c>
      <c r="G299" s="169"/>
      <c r="H299" s="7"/>
      <c r="I299" s="7"/>
      <c r="J299" s="142"/>
      <c r="K299" s="114"/>
      <c r="L299" s="143"/>
    </row>
    <row r="300" spans="1:12" ht="15.75" x14ac:dyDescent="0.25">
      <c r="A300" s="127" t="str">
        <f>'патриотика0,31'!A331</f>
        <v>кулер для процессора</v>
      </c>
      <c r="B300" s="84" t="s">
        <v>88</v>
      </c>
      <c r="C300" s="84">
        <v>18</v>
      </c>
      <c r="D300" s="170">
        <f>Лист1!C76*0.28</f>
        <v>0.28000000000000003</v>
      </c>
      <c r="E300" s="435">
        <f>'патриотика0,31'!E331</f>
        <v>700</v>
      </c>
      <c r="F300" s="428">
        <f t="shared" si="15"/>
        <v>196.00000000000003</v>
      </c>
      <c r="G300" s="169"/>
      <c r="H300" s="7"/>
      <c r="I300" s="7"/>
      <c r="J300" s="142"/>
      <c r="K300" s="114"/>
      <c r="L300" s="143"/>
    </row>
    <row r="301" spans="1:12" ht="15.75" x14ac:dyDescent="0.25">
      <c r="A301" s="127" t="str">
        <f>'патриотика0,31'!A332</f>
        <v>блок питания</v>
      </c>
      <c r="B301" s="84" t="s">
        <v>88</v>
      </c>
      <c r="C301" s="84">
        <v>19</v>
      </c>
      <c r="D301" s="170">
        <f>Лист1!C77*0.28</f>
        <v>0.28000000000000003</v>
      </c>
      <c r="E301" s="435">
        <f>'патриотика0,31'!E332</f>
        <v>1650</v>
      </c>
      <c r="F301" s="428">
        <f t="shared" si="15"/>
        <v>462.00000000000006</v>
      </c>
      <c r="G301" s="169"/>
      <c r="H301" s="7"/>
      <c r="I301" s="7"/>
      <c r="J301" s="142"/>
      <c r="K301" s="114"/>
      <c r="L301" s="143"/>
    </row>
    <row r="302" spans="1:12" ht="15.75" x14ac:dyDescent="0.25">
      <c r="A302" s="127" t="str">
        <f>'патриотика0,31'!A333</f>
        <v>клавиатура</v>
      </c>
      <c r="B302" s="84" t="s">
        <v>88</v>
      </c>
      <c r="C302" s="84">
        <v>20</v>
      </c>
      <c r="D302" s="170">
        <f>Лист1!C78*0.28</f>
        <v>0.84000000000000008</v>
      </c>
      <c r="E302" s="435">
        <f>'патриотика0,31'!E333</f>
        <v>1700</v>
      </c>
      <c r="F302" s="428">
        <f t="shared" si="15"/>
        <v>1428.0000000000002</v>
      </c>
      <c r="G302" s="169"/>
      <c r="H302" s="7"/>
      <c r="I302" s="7"/>
      <c r="J302" s="142"/>
      <c r="K302" s="114"/>
      <c r="L302" s="143"/>
    </row>
    <row r="303" spans="1:12" ht="15.75" x14ac:dyDescent="0.25">
      <c r="A303" s="127" t="str">
        <f>'патриотика0,31'!A334</f>
        <v>снеговая лопата</v>
      </c>
      <c r="B303" s="84" t="s">
        <v>88</v>
      </c>
      <c r="C303" s="84">
        <v>21</v>
      </c>
      <c r="D303" s="170">
        <f>Лист1!C79*0.28</f>
        <v>0.28000000000000003</v>
      </c>
      <c r="E303" s="435">
        <f>'патриотика0,31'!E334</f>
        <v>340</v>
      </c>
      <c r="F303" s="428">
        <f t="shared" si="15"/>
        <v>95.2</v>
      </c>
      <c r="G303" s="169"/>
      <c r="H303" s="7"/>
      <c r="I303" s="7"/>
      <c r="J303" s="142"/>
      <c r="K303" s="114"/>
      <c r="L303" s="143"/>
    </row>
    <row r="304" spans="1:12" ht="15.75" x14ac:dyDescent="0.25">
      <c r="A304" s="127" t="str">
        <f>'патриотика0,31'!A335</f>
        <v>уголок</v>
      </c>
      <c r="B304" s="84" t="s">
        <v>88</v>
      </c>
      <c r="C304" s="84">
        <v>22</v>
      </c>
      <c r="D304" s="170">
        <f>Лист1!C80*0.28</f>
        <v>5.6000000000000005</v>
      </c>
      <c r="E304" s="435">
        <f>'патриотика0,31'!E335</f>
        <v>10</v>
      </c>
      <c r="F304" s="428">
        <f t="shared" si="15"/>
        <v>56.000000000000007</v>
      </c>
      <c r="G304" s="169"/>
      <c r="H304" s="7"/>
      <c r="I304" s="7"/>
      <c r="J304" s="142"/>
      <c r="K304" s="114"/>
      <c r="L304" s="143"/>
    </row>
    <row r="305" spans="1:12" ht="15.75" x14ac:dyDescent="0.25">
      <c r="A305" s="127" t="str">
        <f>'патриотика0,31'!A336</f>
        <v>перчатки</v>
      </c>
      <c r="B305" s="84" t="s">
        <v>88</v>
      </c>
      <c r="C305" s="84">
        <v>23</v>
      </c>
      <c r="D305" s="170">
        <f>Лист1!C81*0.28</f>
        <v>0.28000000000000003</v>
      </c>
      <c r="E305" s="435">
        <f>'патриотика0,31'!E336</f>
        <v>160</v>
      </c>
      <c r="F305" s="428">
        <f t="shared" si="15"/>
        <v>44.800000000000004</v>
      </c>
      <c r="G305" s="169"/>
      <c r="H305" s="7"/>
      <c r="I305" s="7"/>
      <c r="J305" s="142"/>
      <c r="K305" s="114"/>
      <c r="L305" s="143"/>
    </row>
    <row r="306" spans="1:12" ht="15.75" x14ac:dyDescent="0.25">
      <c r="A306" s="127" t="str">
        <f>'патриотика0,31'!A337</f>
        <v>шпатель</v>
      </c>
      <c r="B306" s="84" t="s">
        <v>88</v>
      </c>
      <c r="C306" s="84">
        <v>24</v>
      </c>
      <c r="D306" s="170">
        <f>Лист1!C82*0.28</f>
        <v>0.28000000000000003</v>
      </c>
      <c r="E306" s="435">
        <f>'патриотика0,31'!E337</f>
        <v>70</v>
      </c>
      <c r="F306" s="428">
        <f t="shared" si="15"/>
        <v>19.600000000000001</v>
      </c>
      <c r="G306" s="169"/>
      <c r="H306" s="7"/>
      <c r="I306" s="7"/>
      <c r="J306" s="142"/>
      <c r="K306" s="114"/>
      <c r="L306" s="143"/>
    </row>
    <row r="307" spans="1:12" ht="15.75" x14ac:dyDescent="0.25">
      <c r="A307" s="127" t="str">
        <f>'патриотика0,31'!A338</f>
        <v>шпатлевка</v>
      </c>
      <c r="B307" s="84" t="s">
        <v>88</v>
      </c>
      <c r="C307" s="84">
        <v>25</v>
      </c>
      <c r="D307" s="170">
        <f>Лист1!C83*0.28</f>
        <v>0.28000000000000003</v>
      </c>
      <c r="E307" s="435">
        <f>'патриотика0,31'!E338</f>
        <v>110</v>
      </c>
      <c r="F307" s="428">
        <f t="shared" si="15"/>
        <v>30.800000000000004</v>
      </c>
      <c r="G307" s="169"/>
      <c r="H307" s="7"/>
      <c r="I307" s="7"/>
      <c r="J307" s="142"/>
      <c r="K307" s="114"/>
      <c r="L307" s="143"/>
    </row>
    <row r="308" spans="1:12" ht="15.75" x14ac:dyDescent="0.25">
      <c r="A308" s="127" t="str">
        <f>'патриотика0,31'!A339</f>
        <v>алебастр</v>
      </c>
      <c r="B308" s="84" t="s">
        <v>88</v>
      </c>
      <c r="C308" s="84">
        <v>26</v>
      </c>
      <c r="D308" s="170">
        <f>Лист1!C84*0.28</f>
        <v>0.28000000000000003</v>
      </c>
      <c r="E308" s="435">
        <f>'патриотика0,31'!E339</f>
        <v>35</v>
      </c>
      <c r="F308" s="428">
        <f t="shared" si="15"/>
        <v>9.8000000000000007</v>
      </c>
      <c r="G308" s="169"/>
      <c r="H308" s="7"/>
      <c r="I308" s="7"/>
      <c r="J308" s="142"/>
      <c r="K308" s="114"/>
      <c r="L308" s="143"/>
    </row>
    <row r="309" spans="1:12" ht="15.75" x14ac:dyDescent="0.25">
      <c r="A309" s="127" t="str">
        <f>'патриотика0,31'!A340</f>
        <v>кран шаровый</v>
      </c>
      <c r="B309" s="84" t="s">
        <v>88</v>
      </c>
      <c r="C309" s="84">
        <v>27</v>
      </c>
      <c r="D309" s="170">
        <f>Лист1!C85*0.28</f>
        <v>1.6800000000000002</v>
      </c>
      <c r="E309" s="435">
        <f>'патриотика0,31'!E340</f>
        <v>840</v>
      </c>
      <c r="F309" s="428">
        <f t="shared" si="15"/>
        <v>1411.2</v>
      </c>
      <c r="G309" s="169"/>
      <c r="H309" s="7"/>
      <c r="I309" s="7"/>
      <c r="J309" s="142"/>
      <c r="K309" s="114"/>
      <c r="L309" s="143"/>
    </row>
    <row r="310" spans="1:12" ht="15.75" x14ac:dyDescent="0.25">
      <c r="A310" s="127" t="str">
        <f>'патриотика0,31'!A341</f>
        <v>мешок зеленый</v>
      </c>
      <c r="B310" s="84" t="s">
        <v>88</v>
      </c>
      <c r="C310" s="84">
        <v>28</v>
      </c>
      <c r="D310" s="170">
        <f>Лист1!C86*0.28</f>
        <v>14.000000000000002</v>
      </c>
      <c r="E310" s="435">
        <f>'патриотика0,31'!E341</f>
        <v>12</v>
      </c>
      <c r="F310" s="428">
        <f t="shared" si="15"/>
        <v>168.00000000000003</v>
      </c>
      <c r="G310" s="169"/>
      <c r="H310" s="7"/>
      <c r="I310" s="7"/>
      <c r="J310" s="142"/>
      <c r="K310" s="114"/>
      <c r="L310" s="143"/>
    </row>
    <row r="311" spans="1:12" ht="15.75" x14ac:dyDescent="0.25">
      <c r="A311" s="127" t="str">
        <f>'патриотика0,31'!A342</f>
        <v>настольная игра "тараканьи бега"</v>
      </c>
      <c r="B311" s="84" t="s">
        <v>88</v>
      </c>
      <c r="C311" s="84">
        <v>29</v>
      </c>
      <c r="D311" s="170">
        <f>Лист1!C87*0.28</f>
        <v>0.28000000000000003</v>
      </c>
      <c r="E311" s="435">
        <f>'патриотика0,31'!E342</f>
        <v>2100</v>
      </c>
      <c r="F311" s="428">
        <f t="shared" si="15"/>
        <v>588</v>
      </c>
      <c r="G311" s="169"/>
      <c r="H311" s="7"/>
      <c r="I311" s="7"/>
      <c r="J311" s="142"/>
      <c r="K311" s="114"/>
      <c r="L311" s="143"/>
    </row>
    <row r="312" spans="1:12" ht="15.75" x14ac:dyDescent="0.25">
      <c r="A312" s="127" t="str">
        <f>'патриотика0,31'!A343</f>
        <v>настольная игра "Свинтус"</v>
      </c>
      <c r="B312" s="84" t="s">
        <v>88</v>
      </c>
      <c r="C312" s="84">
        <v>30</v>
      </c>
      <c r="D312" s="170">
        <f>Лист1!C88*0.28</f>
        <v>0.28000000000000003</v>
      </c>
      <c r="E312" s="435">
        <f>'патриотика0,31'!E343</f>
        <v>1800</v>
      </c>
      <c r="F312" s="428">
        <f t="shared" si="15"/>
        <v>504.00000000000006</v>
      </c>
      <c r="G312" s="169"/>
      <c r="H312" s="7"/>
      <c r="I312" s="7"/>
      <c r="J312" s="142"/>
      <c r="K312" s="114"/>
      <c r="L312" s="143"/>
    </row>
    <row r="313" spans="1:12" ht="15.75" x14ac:dyDescent="0.25">
      <c r="A313" s="127" t="str">
        <f>'патриотика0,31'!A344</f>
        <v>настольная игра "мафия"</v>
      </c>
      <c r="B313" s="84" t="s">
        <v>88</v>
      </c>
      <c r="C313" s="84">
        <v>31</v>
      </c>
      <c r="D313" s="170">
        <f>Лист1!C89*0.28</f>
        <v>0.28000000000000003</v>
      </c>
      <c r="E313" s="435">
        <f>'патриотика0,31'!E344</f>
        <v>2800</v>
      </c>
      <c r="F313" s="428">
        <f t="shared" si="15"/>
        <v>784.00000000000011</v>
      </c>
      <c r="G313" s="169"/>
      <c r="H313" s="7"/>
      <c r="I313" s="7"/>
      <c r="J313" s="142"/>
      <c r="K313" s="114"/>
      <c r="L313" s="143"/>
    </row>
    <row r="314" spans="1:12" ht="15.75" x14ac:dyDescent="0.25">
      <c r="A314" s="127" t="str">
        <f>'патриотика0,31'!A345</f>
        <v>мыло жидкое</v>
      </c>
      <c r="B314" s="84" t="s">
        <v>88</v>
      </c>
      <c r="C314" s="84">
        <v>32</v>
      </c>
      <c r="D314" s="170">
        <f>Лист1!C90*0.28</f>
        <v>0.84000000000000008</v>
      </c>
      <c r="E314" s="435">
        <f>'патриотика0,31'!E345</f>
        <v>400</v>
      </c>
      <c r="F314" s="428">
        <f t="shared" si="15"/>
        <v>336.00000000000006</v>
      </c>
      <c r="G314" s="169"/>
      <c r="H314" s="7"/>
      <c r="I314" s="7"/>
      <c r="J314" s="142"/>
      <c r="K314" s="114"/>
      <c r="L314" s="143"/>
    </row>
    <row r="315" spans="1:12" ht="15.75" x14ac:dyDescent="0.25">
      <c r="A315" s="127" t="str">
        <f>'патриотика0,31'!A346</f>
        <v>насадка на швабру</v>
      </c>
      <c r="B315" s="84" t="s">
        <v>88</v>
      </c>
      <c r="C315" s="84">
        <v>33</v>
      </c>
      <c r="D315" s="170">
        <f>Лист1!C91*0.28</f>
        <v>2.8000000000000003</v>
      </c>
      <c r="E315" s="435">
        <f>'патриотика0,31'!E346</f>
        <v>100</v>
      </c>
      <c r="F315" s="428">
        <f t="shared" si="15"/>
        <v>280</v>
      </c>
      <c r="G315" s="169"/>
      <c r="H315" s="7"/>
      <c r="I315" s="7"/>
      <c r="J315" s="142"/>
      <c r="K315" s="114"/>
      <c r="L315" s="143"/>
    </row>
    <row r="316" spans="1:12" ht="15.75" x14ac:dyDescent="0.25">
      <c r="A316" s="127" t="str">
        <f>'патриотика0,31'!A347</f>
        <v>ведро пластик</v>
      </c>
      <c r="B316" s="84" t="s">
        <v>88</v>
      </c>
      <c r="C316" s="84">
        <v>34</v>
      </c>
      <c r="D316" s="170">
        <f>Лист1!C92*0.28</f>
        <v>0.56000000000000005</v>
      </c>
      <c r="E316" s="435">
        <f>'патриотика0,31'!E347</f>
        <v>280</v>
      </c>
      <c r="F316" s="428">
        <f t="shared" si="15"/>
        <v>156.80000000000001</v>
      </c>
      <c r="G316" s="169"/>
      <c r="H316" s="7"/>
      <c r="I316" s="7"/>
      <c r="J316" s="142"/>
      <c r="K316" s="114"/>
      <c r="L316" s="143"/>
    </row>
    <row r="317" spans="1:12" ht="15.75" x14ac:dyDescent="0.25">
      <c r="A317" s="127" t="str">
        <f>'патриотика0,31'!A348</f>
        <v>туал бумага</v>
      </c>
      <c r="B317" s="84" t="s">
        <v>88</v>
      </c>
      <c r="C317" s="84">
        <v>35</v>
      </c>
      <c r="D317" s="170">
        <f>Лист1!C93*0.28</f>
        <v>14.000000000000002</v>
      </c>
      <c r="E317" s="435">
        <f>'патриотика0,31'!E348</f>
        <v>20</v>
      </c>
      <c r="F317" s="428">
        <f t="shared" si="15"/>
        <v>280.00000000000006</v>
      </c>
      <c r="G317" s="169"/>
      <c r="H317" s="7"/>
      <c r="I317" s="7"/>
      <c r="J317" s="142"/>
      <c r="K317" s="114"/>
      <c r="L317" s="143"/>
    </row>
    <row r="318" spans="1:12" ht="15.75" x14ac:dyDescent="0.25">
      <c r="A318" s="127" t="str">
        <f>'патриотика0,31'!A349</f>
        <v>кнопки силовые</v>
      </c>
      <c r="B318" s="84" t="s">
        <v>88</v>
      </c>
      <c r="C318" s="84">
        <v>36</v>
      </c>
      <c r="D318" s="170">
        <f>Лист1!C94*0.28</f>
        <v>22.400000000000002</v>
      </c>
      <c r="E318" s="435">
        <f>'патриотика0,31'!E349</f>
        <v>5</v>
      </c>
      <c r="F318" s="428">
        <f t="shared" si="15"/>
        <v>112.00000000000001</v>
      </c>
      <c r="G318" s="169"/>
      <c r="H318" s="7"/>
      <c r="I318" s="7"/>
      <c r="J318" s="142"/>
      <c r="K318" s="114"/>
      <c r="L318" s="143"/>
    </row>
    <row r="319" spans="1:12" ht="15.75" x14ac:dyDescent="0.25">
      <c r="A319" s="127" t="str">
        <f>'патриотика0,31'!A350</f>
        <v>канц нож</v>
      </c>
      <c r="B319" s="84" t="s">
        <v>88</v>
      </c>
      <c r="C319" s="84">
        <v>37</v>
      </c>
      <c r="D319" s="170">
        <f>Лист1!C95*0.28</f>
        <v>2.8000000000000003</v>
      </c>
      <c r="E319" s="435">
        <f>'патриотика0,31'!E350</f>
        <v>120</v>
      </c>
      <c r="F319" s="428">
        <f t="shared" si="15"/>
        <v>336.00000000000006</v>
      </c>
      <c r="G319" s="169"/>
      <c r="H319" s="7"/>
      <c r="I319" s="7"/>
      <c r="J319" s="142"/>
      <c r="K319" s="114"/>
      <c r="L319" s="143"/>
    </row>
    <row r="320" spans="1:12" ht="15.75" x14ac:dyDescent="0.25">
      <c r="A320" s="127" t="str">
        <f>'патриотика0,31'!A351</f>
        <v>нож для хобби</v>
      </c>
      <c r="B320" s="84" t="s">
        <v>88</v>
      </c>
      <c r="C320" s="84">
        <v>38</v>
      </c>
      <c r="D320" s="170">
        <f>Лист1!C96*0.28</f>
        <v>1.4000000000000001</v>
      </c>
      <c r="E320" s="435">
        <f>'патриотика0,31'!E351</f>
        <v>260</v>
      </c>
      <c r="F320" s="428">
        <f t="shared" si="15"/>
        <v>364.00000000000006</v>
      </c>
      <c r="G320" s="169"/>
      <c r="H320" s="7"/>
      <c r="I320" s="7"/>
      <c r="J320" s="142"/>
      <c r="K320" s="114"/>
      <c r="L320" s="143"/>
    </row>
    <row r="321" spans="1:12" ht="15.75" x14ac:dyDescent="0.25">
      <c r="A321" s="127" t="str">
        <f>'патриотика0,31'!A352</f>
        <v>магниты для доски (уп 9 шт)</v>
      </c>
      <c r="B321" s="84" t="s">
        <v>88</v>
      </c>
      <c r="C321" s="84">
        <v>39</v>
      </c>
      <c r="D321" s="170">
        <f>Лист1!C97*0.28</f>
        <v>1.4000000000000001</v>
      </c>
      <c r="E321" s="435">
        <f>'патриотика0,31'!E352</f>
        <v>300</v>
      </c>
      <c r="F321" s="428">
        <f t="shared" si="15"/>
        <v>420.00000000000006</v>
      </c>
      <c r="G321" s="169"/>
      <c r="H321" s="7"/>
      <c r="I321" s="7"/>
      <c r="J321" s="142"/>
      <c r="K321" s="114"/>
      <c r="L321" s="143"/>
    </row>
    <row r="322" spans="1:12" ht="15.75" x14ac:dyDescent="0.25">
      <c r="A322" s="127" t="str">
        <f>'патриотика0,31'!A353</f>
        <v>ежедневник</v>
      </c>
      <c r="B322" s="84" t="s">
        <v>88</v>
      </c>
      <c r="C322" s="84">
        <v>40</v>
      </c>
      <c r="D322" s="170">
        <f>Лист1!C98*0.28</f>
        <v>1.4000000000000001</v>
      </c>
      <c r="E322" s="435">
        <f>'патриотика0,31'!E353</f>
        <v>650</v>
      </c>
      <c r="F322" s="428">
        <f t="shared" si="15"/>
        <v>910.00000000000011</v>
      </c>
      <c r="G322" s="169"/>
      <c r="H322" s="7"/>
      <c r="I322" s="7"/>
      <c r="J322" s="142"/>
      <c r="K322" s="114"/>
      <c r="L322" s="143"/>
    </row>
    <row r="323" spans="1:12" ht="15.75" x14ac:dyDescent="0.25">
      <c r="A323" s="127" t="str">
        <f>'патриотика0,31'!A354</f>
        <v>ср-во для стекол</v>
      </c>
      <c r="B323" s="84" t="s">
        <v>88</v>
      </c>
      <c r="C323" s="84">
        <v>41</v>
      </c>
      <c r="D323" s="170">
        <f>Лист1!C99*0.28</f>
        <v>0.56000000000000005</v>
      </c>
      <c r="E323" s="435">
        <f>'патриотика0,31'!E354</f>
        <v>240</v>
      </c>
      <c r="F323" s="428">
        <f t="shared" si="15"/>
        <v>134.4</v>
      </c>
      <c r="G323" s="169"/>
      <c r="H323" s="7"/>
      <c r="I323" s="7"/>
      <c r="J323" s="142"/>
      <c r="K323" s="114"/>
      <c r="L323" s="143"/>
    </row>
    <row r="324" spans="1:12" ht="15.75" x14ac:dyDescent="0.25">
      <c r="A324" s="127" t="str">
        <f>'патриотика0,31'!A355</f>
        <v>пемолюкс</v>
      </c>
      <c r="B324" s="84" t="s">
        <v>88</v>
      </c>
      <c r="C324" s="84">
        <v>42</v>
      </c>
      <c r="D324" s="170">
        <f>Лист1!C100*0.28</f>
        <v>2.8000000000000003</v>
      </c>
      <c r="E324" s="435">
        <f>'патриотика0,31'!E355</f>
        <v>60</v>
      </c>
      <c r="F324" s="428">
        <f t="shared" si="15"/>
        <v>168.00000000000003</v>
      </c>
      <c r="G324" s="169"/>
      <c r="H324" s="7"/>
      <c r="I324" s="7"/>
      <c r="J324" s="142"/>
      <c r="K324" s="114"/>
      <c r="L324" s="143"/>
    </row>
    <row r="325" spans="1:12" ht="15.75" x14ac:dyDescent="0.25">
      <c r="A325" s="127" t="str">
        <f>'патриотика0,31'!A356</f>
        <v>доместос</v>
      </c>
      <c r="B325" s="84" t="s">
        <v>88</v>
      </c>
      <c r="C325" s="84">
        <v>43</v>
      </c>
      <c r="D325" s="170">
        <f>Лист1!C101*0.28</f>
        <v>1.1200000000000001</v>
      </c>
      <c r="E325" s="435">
        <f>'патриотика0,31'!E356</f>
        <v>95</v>
      </c>
      <c r="F325" s="428">
        <f t="shared" si="15"/>
        <v>106.4</v>
      </c>
      <c r="G325" s="169"/>
      <c r="H325" s="7"/>
      <c r="I325" s="7"/>
      <c r="J325" s="142"/>
      <c r="K325" s="114"/>
      <c r="L325" s="143"/>
    </row>
    <row r="326" spans="1:12" ht="15.75" x14ac:dyDescent="0.25">
      <c r="A326" s="127" t="str">
        <f>'патриотика0,31'!A357</f>
        <v>маркер</v>
      </c>
      <c r="B326" s="84" t="s">
        <v>88</v>
      </c>
      <c r="C326" s="84">
        <v>44</v>
      </c>
      <c r="D326" s="170">
        <f>Лист1!C102*0.28</f>
        <v>8.4</v>
      </c>
      <c r="E326" s="435">
        <f>'патриотика0,31'!E357</f>
        <v>50</v>
      </c>
      <c r="F326" s="428">
        <f t="shared" si="15"/>
        <v>420</v>
      </c>
      <c r="G326" s="169"/>
      <c r="H326" s="7"/>
      <c r="I326" s="7"/>
      <c r="J326" s="142"/>
      <c r="K326" s="114"/>
      <c r="L326" s="143"/>
    </row>
    <row r="327" spans="1:12" ht="15.75" x14ac:dyDescent="0.25">
      <c r="A327" s="127" t="str">
        <f>'патриотика0,31'!A358</f>
        <v>тал блок освеж</v>
      </c>
      <c r="B327" s="84" t="s">
        <v>88</v>
      </c>
      <c r="C327" s="84">
        <v>45</v>
      </c>
      <c r="D327" s="170">
        <f>Лист1!C103*0.28</f>
        <v>2.8000000000000003</v>
      </c>
      <c r="E327" s="435">
        <f>'патриотика0,31'!E358</f>
        <v>145</v>
      </c>
      <c r="F327" s="428">
        <f t="shared" si="15"/>
        <v>406.00000000000006</v>
      </c>
      <c r="G327" s="169"/>
      <c r="H327" s="7"/>
      <c r="I327" s="7"/>
      <c r="J327" s="142"/>
      <c r="K327" s="114"/>
      <c r="L327" s="143"/>
    </row>
    <row r="328" spans="1:12" ht="15.75" x14ac:dyDescent="0.25">
      <c r="A328" s="127" t="str">
        <f>'патриотика0,31'!A359</f>
        <v>футболка-поло белая с логотипом, мужская</v>
      </c>
      <c r="B328" s="84" t="s">
        <v>88</v>
      </c>
      <c r="C328" s="84">
        <v>46</v>
      </c>
      <c r="D328" s="170">
        <f>Лист1!C104*0.28</f>
        <v>1.1200000000000001</v>
      </c>
      <c r="E328" s="435">
        <f>'патриотика0,31'!E359</f>
        <v>1050</v>
      </c>
      <c r="F328" s="428">
        <f t="shared" si="15"/>
        <v>1176</v>
      </c>
      <c r="G328" s="169"/>
      <c r="H328" s="7"/>
      <c r="I328" s="7"/>
      <c r="J328" s="142"/>
      <c r="K328" s="114"/>
      <c r="L328" s="143"/>
    </row>
    <row r="329" spans="1:12" ht="15.75" x14ac:dyDescent="0.25">
      <c r="A329" s="127" t="str">
        <f>'патриотика0,31'!A360</f>
        <v>футболка-поло белая с логотипом, женская</v>
      </c>
      <c r="B329" s="84" t="s">
        <v>88</v>
      </c>
      <c r="C329" s="84">
        <v>47</v>
      </c>
      <c r="D329" s="170">
        <f>Лист1!C105*0.28</f>
        <v>2.5200000000000005</v>
      </c>
      <c r="E329" s="435">
        <f>'патриотика0,31'!E360</f>
        <v>950</v>
      </c>
      <c r="F329" s="428">
        <f t="shared" si="15"/>
        <v>2394.0000000000005</v>
      </c>
      <c r="G329" s="169"/>
      <c r="H329" s="7"/>
      <c r="I329" s="7"/>
      <c r="J329" s="142"/>
      <c r="K329" s="114"/>
      <c r="L329" s="143"/>
    </row>
    <row r="330" spans="1:12" ht="15.75" x14ac:dyDescent="0.25">
      <c r="A330" s="127" t="str">
        <f>'патриотика0,31'!A361</f>
        <v>радиатор медный</v>
      </c>
      <c r="B330" s="84" t="s">
        <v>88</v>
      </c>
      <c r="C330" s="84">
        <v>48</v>
      </c>
      <c r="D330" s="170">
        <f>Лист1!C106*0.28</f>
        <v>0.28000000000000003</v>
      </c>
      <c r="E330" s="435">
        <f>'патриотика0,31'!E361</f>
        <v>15960</v>
      </c>
      <c r="F330" s="428">
        <f t="shared" si="15"/>
        <v>4468.8</v>
      </c>
      <c r="G330" s="169"/>
      <c r="H330" s="7"/>
      <c r="I330" s="7"/>
      <c r="J330" s="142"/>
      <c r="K330" s="114"/>
      <c r="L330" s="143"/>
    </row>
    <row r="331" spans="1:12" ht="15.75" x14ac:dyDescent="0.25">
      <c r="A331" s="127" t="str">
        <f>'патриотика0,31'!A362</f>
        <v>гидротолкатель клапана</v>
      </c>
      <c r="B331" s="84" t="s">
        <v>88</v>
      </c>
      <c r="C331" s="84">
        <v>49</v>
      </c>
      <c r="D331" s="170">
        <f>Лист1!C107*0.28</f>
        <v>0.56000000000000005</v>
      </c>
      <c r="E331" s="435">
        <f>'патриотика0,31'!E362</f>
        <v>2300</v>
      </c>
      <c r="F331" s="428">
        <f t="shared" si="15"/>
        <v>1288.0000000000002</v>
      </c>
      <c r="G331" s="169"/>
      <c r="H331" s="7"/>
      <c r="I331" s="7"/>
      <c r="J331" s="142"/>
      <c r="K331" s="114"/>
      <c r="L331" s="143"/>
    </row>
    <row r="332" spans="1:12" ht="15.75" x14ac:dyDescent="0.25">
      <c r="A332" s="127" t="str">
        <f>'патриотика0,31'!A363</f>
        <v>маслосъемные колпачки (16 шт)</v>
      </c>
      <c r="B332" s="84" t="s">
        <v>88</v>
      </c>
      <c r="C332" s="84">
        <v>50</v>
      </c>
      <c r="D332" s="170">
        <f>Лист1!C108*0.28</f>
        <v>0.28000000000000003</v>
      </c>
      <c r="E332" s="435">
        <f>'патриотика0,31'!E363</f>
        <v>649</v>
      </c>
      <c r="F332" s="428">
        <f t="shared" si="15"/>
        <v>181.72000000000003</v>
      </c>
      <c r="G332" s="169"/>
      <c r="H332" s="7"/>
      <c r="I332" s="7"/>
      <c r="J332" s="142"/>
      <c r="K332" s="114"/>
      <c r="L332" s="143"/>
    </row>
    <row r="333" spans="1:12" ht="15.75" x14ac:dyDescent="0.25">
      <c r="A333" s="127" t="str">
        <f>'патриотика0,31'!A364</f>
        <v>к-т ГРМ (полный)</v>
      </c>
      <c r="B333" s="84" t="s">
        <v>88</v>
      </c>
      <c r="C333" s="84">
        <v>51</v>
      </c>
      <c r="D333" s="170">
        <f>Лист1!C109*0.28</f>
        <v>0.28000000000000003</v>
      </c>
      <c r="E333" s="435">
        <f>'патриотика0,31'!E364</f>
        <v>6242</v>
      </c>
      <c r="F333" s="428">
        <f t="shared" si="15"/>
        <v>1747.7600000000002</v>
      </c>
      <c r="G333" s="169"/>
      <c r="H333" s="7"/>
      <c r="I333" s="7"/>
      <c r="J333" s="142"/>
      <c r="K333" s="114"/>
      <c r="L333" s="143"/>
    </row>
    <row r="334" spans="1:12" ht="12.75" customHeight="1" x14ac:dyDescent="0.25">
      <c r="A334" s="127" t="str">
        <f>'патриотика0,31'!A365</f>
        <v>фланец упорный распредвала</v>
      </c>
      <c r="B334" s="84" t="s">
        <v>88</v>
      </c>
      <c r="C334" s="84">
        <v>52</v>
      </c>
      <c r="D334" s="170">
        <f>Лист1!C110*0.28</f>
        <v>0.56000000000000005</v>
      </c>
      <c r="E334" s="435">
        <f>'патриотика0,31'!E365</f>
        <v>27</v>
      </c>
      <c r="F334" s="428">
        <f t="shared" si="15"/>
        <v>15.120000000000001</v>
      </c>
      <c r="G334" s="169"/>
      <c r="H334" s="7"/>
      <c r="I334" s="7"/>
      <c r="J334" s="142"/>
      <c r="K334" s="114"/>
      <c r="L334" s="143"/>
    </row>
    <row r="335" spans="1:12" ht="15.75" x14ac:dyDescent="0.25">
      <c r="A335" s="127" t="str">
        <f>'патриотика0,31'!A366</f>
        <v>гидронатяжитель цепи</v>
      </c>
      <c r="B335" s="84" t="s">
        <v>88</v>
      </c>
      <c r="C335" s="84">
        <v>53</v>
      </c>
      <c r="D335" s="170">
        <f>Лист1!C111*0.28</f>
        <v>0.56000000000000005</v>
      </c>
      <c r="E335" s="435">
        <f>'патриотика0,31'!E366</f>
        <v>226</v>
      </c>
      <c r="F335" s="428">
        <f t="shared" si="15"/>
        <v>126.56000000000002</v>
      </c>
      <c r="G335" s="169"/>
      <c r="H335" s="7"/>
      <c r="I335" s="7"/>
      <c r="J335" s="142"/>
      <c r="K335" s="114"/>
      <c r="L335" s="143"/>
    </row>
    <row r="336" spans="1:12" ht="15.75" x14ac:dyDescent="0.25">
      <c r="A336" s="127" t="str">
        <f>'патриотика0,31'!A367</f>
        <v>прокладка головки блока</v>
      </c>
      <c r="B336" s="84" t="s">
        <v>88</v>
      </c>
      <c r="C336" s="84">
        <v>54</v>
      </c>
      <c r="D336" s="170">
        <f>Лист1!C112*0.28</f>
        <v>0.28000000000000003</v>
      </c>
      <c r="E336" s="435">
        <f>'патриотика0,31'!E367</f>
        <v>1050</v>
      </c>
      <c r="F336" s="428">
        <f t="shared" si="15"/>
        <v>294</v>
      </c>
      <c r="G336" s="169"/>
      <c r="H336" s="7"/>
      <c r="I336" s="7"/>
      <c r="J336" s="142"/>
      <c r="K336" s="114"/>
      <c r="L336" s="143"/>
    </row>
    <row r="337" spans="1:12" ht="15.75" x14ac:dyDescent="0.25">
      <c r="A337" s="127" t="str">
        <f>'патриотика0,31'!A368</f>
        <v>к-т прокладок на дв.4091</v>
      </c>
      <c r="B337" s="84" t="s">
        <v>88</v>
      </c>
      <c r="C337" s="84">
        <v>55</v>
      </c>
      <c r="D337" s="170">
        <f>Лист1!C113*0.28</f>
        <v>0.28000000000000003</v>
      </c>
      <c r="E337" s="435">
        <f>'патриотика0,31'!E368</f>
        <v>1037</v>
      </c>
      <c r="F337" s="428">
        <f t="shared" si="15"/>
        <v>290.36</v>
      </c>
      <c r="G337" s="169"/>
      <c r="H337" s="7"/>
      <c r="I337" s="7"/>
      <c r="J337" s="142"/>
      <c r="K337" s="114"/>
      <c r="L337" s="143"/>
    </row>
    <row r="338" spans="1:12" ht="15.75" x14ac:dyDescent="0.25">
      <c r="A338" s="127" t="str">
        <f>'патриотика0,31'!A369</f>
        <v>dextron iv</v>
      </c>
      <c r="B338" s="84" t="s">
        <v>88</v>
      </c>
      <c r="C338" s="84">
        <v>56</v>
      </c>
      <c r="D338" s="170">
        <f>Лист1!C114*0.28</f>
        <v>0.28000000000000003</v>
      </c>
      <c r="E338" s="435">
        <f>'патриотика0,31'!E369</f>
        <v>725</v>
      </c>
      <c r="F338" s="428">
        <f t="shared" si="15"/>
        <v>203.00000000000003</v>
      </c>
      <c r="G338" s="169"/>
      <c r="H338" s="7"/>
      <c r="I338" s="7"/>
      <c r="J338" s="142"/>
      <c r="K338" s="114"/>
      <c r="L338" s="143"/>
    </row>
    <row r="339" spans="1:12" ht="15.75" x14ac:dyDescent="0.25">
      <c r="A339" s="127" t="str">
        <f>'патриотика0,31'!A370</f>
        <v>смазка (шрус)</v>
      </c>
      <c r="B339" s="84" t="s">
        <v>88</v>
      </c>
      <c r="C339" s="84">
        <v>57</v>
      </c>
      <c r="D339" s="170">
        <f>Лист1!C115*0.28</f>
        <v>1.4000000000000001</v>
      </c>
      <c r="E339" s="435">
        <f>'патриотика0,31'!E370</f>
        <v>280</v>
      </c>
      <c r="F339" s="428">
        <f t="shared" si="15"/>
        <v>392.00000000000006</v>
      </c>
      <c r="G339" s="169"/>
      <c r="H339" s="7"/>
      <c r="I339" s="7"/>
      <c r="J339" s="142"/>
      <c r="K339" s="114"/>
      <c r="L339" s="143"/>
    </row>
    <row r="340" spans="1:12" ht="15.75" x14ac:dyDescent="0.25">
      <c r="A340" s="127" t="str">
        <f>'патриотика0,31'!A371</f>
        <v>смазка литол-24</v>
      </c>
      <c r="B340" s="84" t="s">
        <v>88</v>
      </c>
      <c r="C340" s="84">
        <v>58</v>
      </c>
      <c r="D340" s="170">
        <f>Лист1!C116*0.28</f>
        <v>1.1200000000000001</v>
      </c>
      <c r="E340" s="435">
        <f>'патриотика0,31'!E371</f>
        <v>145</v>
      </c>
      <c r="F340" s="428">
        <f t="shared" si="15"/>
        <v>162.4</v>
      </c>
      <c r="G340" s="169"/>
      <c r="H340" s="7"/>
      <c r="I340" s="7"/>
      <c r="J340" s="142"/>
      <c r="K340" s="114"/>
      <c r="L340" s="143"/>
    </row>
    <row r="341" spans="1:12" ht="15.75" x14ac:dyDescent="0.25">
      <c r="A341" s="127" t="str">
        <f>'патриотика0,31'!A372</f>
        <v>тормозная жидкость (0,910 кг)</v>
      </c>
      <c r="B341" s="84" t="s">
        <v>88</v>
      </c>
      <c r="C341" s="84">
        <v>59</v>
      </c>
      <c r="D341" s="170">
        <f>Лист1!C117*0.28</f>
        <v>0.56000000000000005</v>
      </c>
      <c r="E341" s="435">
        <f>'патриотика0,31'!E372</f>
        <v>250</v>
      </c>
      <c r="F341" s="428">
        <f t="shared" si="15"/>
        <v>140</v>
      </c>
      <c r="G341" s="169"/>
      <c r="H341" s="7"/>
      <c r="I341" s="7"/>
      <c r="J341" s="142"/>
      <c r="K341" s="114"/>
      <c r="L341" s="143"/>
    </row>
    <row r="342" spans="1:12" ht="15.75" x14ac:dyDescent="0.25">
      <c r="A342" s="127" t="str">
        <f>'патриотика0,31'!A373</f>
        <v>детали для пазла "Многоуровневая карта Северо-Енисейского района"</v>
      </c>
      <c r="B342" s="84" t="s">
        <v>88</v>
      </c>
      <c r="C342" s="84">
        <v>60</v>
      </c>
      <c r="D342" s="170">
        <f>Лист1!C118*0.28</f>
        <v>0.28000000000000003</v>
      </c>
      <c r="E342" s="435">
        <f>'патриотика0,31'!E373</f>
        <v>11000</v>
      </c>
      <c r="F342" s="428">
        <f t="shared" si="15"/>
        <v>3080.0000000000005</v>
      </c>
      <c r="G342" s="169"/>
      <c r="H342" s="7"/>
      <c r="I342" s="7"/>
      <c r="J342" s="142"/>
      <c r="K342" s="114"/>
      <c r="L342" s="143"/>
    </row>
    <row r="343" spans="1:12" ht="15.75" x14ac:dyDescent="0.25">
      <c r="A343" s="127" t="str">
        <f>'патриотика0,31'!A374</f>
        <v>антифриз УАЗ</v>
      </c>
      <c r="B343" s="84" t="s">
        <v>88</v>
      </c>
      <c r="C343" s="84">
        <v>61</v>
      </c>
      <c r="D343" s="170">
        <f>Лист1!C119*0.28</f>
        <v>0.56000000000000005</v>
      </c>
      <c r="E343" s="435">
        <f>'патриотика0,31'!E374</f>
        <v>630</v>
      </c>
      <c r="F343" s="428">
        <f t="shared" si="15"/>
        <v>352.8</v>
      </c>
      <c r="G343" s="169"/>
      <c r="H343" s="7"/>
      <c r="I343" s="7"/>
      <c r="J343" s="142"/>
      <c r="K343" s="114"/>
      <c r="L343" s="143"/>
    </row>
    <row r="344" spans="1:12" ht="15.75" x14ac:dyDescent="0.25">
      <c r="A344" s="127" t="str">
        <f>'патриотика0,31'!A375</f>
        <v>ГСМ УАЗ (Масло двигатель)</v>
      </c>
      <c r="B344" s="84" t="s">
        <v>88</v>
      </c>
      <c r="C344" s="84">
        <v>62</v>
      </c>
      <c r="D344" s="170">
        <f>Лист1!C120*0.28</f>
        <v>2.2400000000000002</v>
      </c>
      <c r="E344" s="435">
        <f>'патриотика0,31'!E375</f>
        <v>2963.25</v>
      </c>
      <c r="F344" s="428">
        <f t="shared" si="15"/>
        <v>6637.68</v>
      </c>
      <c r="G344" s="169"/>
      <c r="H344" s="7"/>
      <c r="I344" s="7"/>
      <c r="J344" s="142"/>
      <c r="K344" s="114"/>
      <c r="L344" s="143"/>
    </row>
    <row r="345" spans="1:12" ht="15.75" x14ac:dyDescent="0.25">
      <c r="A345" s="127" t="str">
        <f>'патриотика0,31'!A376</f>
        <v>ГСМ Бензин</v>
      </c>
      <c r="B345" s="84" t="s">
        <v>88</v>
      </c>
      <c r="C345" s="84">
        <v>63</v>
      </c>
      <c r="D345" s="170">
        <f>Лист1!C121*0.28</f>
        <v>840.00000000000011</v>
      </c>
      <c r="E345" s="435">
        <f>'патриотика0,31'!E376</f>
        <v>50</v>
      </c>
      <c r="F345" s="428">
        <f t="shared" si="15"/>
        <v>42000.000000000007</v>
      </c>
      <c r="G345" s="169"/>
      <c r="H345" s="7"/>
      <c r="I345" s="7"/>
      <c r="J345" s="142"/>
      <c r="K345" s="114"/>
      <c r="L345" s="143"/>
    </row>
    <row r="346" spans="1:12" ht="15.75" hidden="1" x14ac:dyDescent="0.25">
      <c r="A346" s="127">
        <f>'патриотика0,31'!A377</f>
        <v>0</v>
      </c>
      <c r="B346" s="84" t="s">
        <v>88</v>
      </c>
      <c r="C346" s="84">
        <v>64</v>
      </c>
      <c r="D346" s="170"/>
      <c r="E346" s="435">
        <f>'патриотика0,31'!E377</f>
        <v>0</v>
      </c>
      <c r="F346" s="428"/>
      <c r="G346" s="169"/>
      <c r="H346" s="7"/>
      <c r="I346" s="7"/>
      <c r="J346" s="142"/>
      <c r="K346" s="114"/>
      <c r="L346" s="143"/>
    </row>
    <row r="347" spans="1:12" ht="15.75" hidden="1" x14ac:dyDescent="0.25">
      <c r="A347" s="127">
        <f>'патриотика0,31'!A378</f>
        <v>0</v>
      </c>
      <c r="B347" s="84" t="s">
        <v>88</v>
      </c>
      <c r="C347" s="84">
        <v>65</v>
      </c>
      <c r="D347" s="170"/>
      <c r="E347" s="435">
        <f>'патриотика0,31'!E378</f>
        <v>0</v>
      </c>
      <c r="F347" s="428"/>
      <c r="G347" s="169"/>
      <c r="H347" s="7"/>
      <c r="I347" s="7"/>
      <c r="J347" s="142"/>
      <c r="K347" s="114"/>
      <c r="L347" s="143"/>
    </row>
    <row r="348" spans="1:12" ht="15.75" hidden="1" x14ac:dyDescent="0.25">
      <c r="A348" s="127">
        <f>'патриотика0,31'!A379</f>
        <v>0</v>
      </c>
      <c r="B348" s="84" t="s">
        <v>88</v>
      </c>
      <c r="C348" s="84">
        <v>66</v>
      </c>
      <c r="D348" s="170"/>
      <c r="E348" s="435">
        <f>'патриотика0,31'!E379</f>
        <v>0</v>
      </c>
      <c r="F348" s="428"/>
      <c r="G348" s="169"/>
      <c r="H348" s="7"/>
      <c r="I348" s="7"/>
      <c r="J348" s="142"/>
      <c r="K348" s="114"/>
      <c r="L348" s="143"/>
    </row>
    <row r="349" spans="1:12" ht="15.75" hidden="1" x14ac:dyDescent="0.25">
      <c r="A349" s="127">
        <f>'патриотика0,31'!A380</f>
        <v>0</v>
      </c>
      <c r="B349" s="84" t="s">
        <v>88</v>
      </c>
      <c r="C349" s="84">
        <v>67</v>
      </c>
      <c r="D349" s="170"/>
      <c r="E349" s="435">
        <f>'патриотика0,31'!E380</f>
        <v>0</v>
      </c>
      <c r="F349" s="428"/>
      <c r="G349" s="169"/>
      <c r="H349" s="7"/>
      <c r="I349" s="7"/>
      <c r="J349" s="142"/>
      <c r="K349" s="114"/>
      <c r="L349" s="143"/>
    </row>
    <row r="350" spans="1:12" ht="15.75" hidden="1" x14ac:dyDescent="0.25">
      <c r="A350" s="127">
        <f>'патриотика0,31'!A381</f>
        <v>0</v>
      </c>
      <c r="B350" s="84" t="s">
        <v>88</v>
      </c>
      <c r="C350" s="84">
        <v>68</v>
      </c>
      <c r="D350" s="170"/>
      <c r="E350" s="435">
        <f>'патриотика0,31'!E381</f>
        <v>0</v>
      </c>
      <c r="F350" s="428"/>
      <c r="G350" s="169"/>
      <c r="H350" s="7"/>
      <c r="I350" s="7"/>
      <c r="J350" s="142"/>
      <c r="K350" s="114"/>
      <c r="L350" s="143"/>
    </row>
    <row r="351" spans="1:12" ht="15.75" hidden="1" x14ac:dyDescent="0.25">
      <c r="A351" s="127">
        <f>'патриотика0,31'!A382</f>
        <v>0</v>
      </c>
      <c r="B351" s="84" t="s">
        <v>88</v>
      </c>
      <c r="C351" s="84">
        <v>69</v>
      </c>
      <c r="D351" s="170"/>
      <c r="E351" s="435">
        <f>'патриотика0,31'!E382</f>
        <v>0</v>
      </c>
      <c r="F351" s="428"/>
      <c r="G351" s="169"/>
      <c r="H351" s="7"/>
      <c r="I351" s="7"/>
      <c r="J351" s="142"/>
      <c r="K351" s="114"/>
      <c r="L351" s="143"/>
    </row>
    <row r="352" spans="1:12" ht="15.75" hidden="1" x14ac:dyDescent="0.25">
      <c r="A352" s="127">
        <f>'патриотика0,31'!A383</f>
        <v>0</v>
      </c>
      <c r="B352" s="84" t="s">
        <v>88</v>
      </c>
      <c r="C352" s="84">
        <v>70</v>
      </c>
      <c r="D352" s="170"/>
      <c r="E352" s="435">
        <f>'патриотика0,31'!E383</f>
        <v>0</v>
      </c>
      <c r="F352" s="428"/>
      <c r="G352" s="169"/>
      <c r="H352" s="7"/>
      <c r="I352" s="7"/>
      <c r="J352" s="142"/>
      <c r="K352" s="114"/>
      <c r="L352" s="143"/>
    </row>
    <row r="353" spans="1:12" ht="15.75" hidden="1" x14ac:dyDescent="0.25">
      <c r="A353" s="127">
        <f>'патриотика0,31'!A384</f>
        <v>0</v>
      </c>
      <c r="B353" s="84" t="s">
        <v>88</v>
      </c>
      <c r="C353" s="84">
        <v>71</v>
      </c>
      <c r="D353" s="170"/>
      <c r="E353" s="435">
        <f>'патриотика0,31'!E384</f>
        <v>0</v>
      </c>
      <c r="F353" s="428"/>
      <c r="G353" s="169"/>
      <c r="H353" s="7"/>
      <c r="I353" s="7"/>
      <c r="J353" s="142"/>
      <c r="K353" s="114"/>
      <c r="L353" s="143"/>
    </row>
    <row r="354" spans="1:12" ht="15.75" hidden="1" x14ac:dyDescent="0.25">
      <c r="A354" s="127">
        <f>'патриотика0,31'!A385</f>
        <v>0</v>
      </c>
      <c r="B354" s="84" t="s">
        <v>88</v>
      </c>
      <c r="C354" s="84">
        <v>72</v>
      </c>
      <c r="D354" s="170"/>
      <c r="E354" s="435">
        <f>'патриотика0,31'!E385</f>
        <v>0</v>
      </c>
      <c r="F354" s="428"/>
      <c r="G354" s="169"/>
      <c r="H354" s="7"/>
      <c r="I354" s="7"/>
      <c r="J354" s="142"/>
      <c r="K354" s="114"/>
      <c r="L354" s="143"/>
    </row>
    <row r="355" spans="1:12" ht="15.75" hidden="1" x14ac:dyDescent="0.25">
      <c r="A355" s="127">
        <f>'патриотика0,31'!A386</f>
        <v>0</v>
      </c>
      <c r="B355" s="84" t="s">
        <v>88</v>
      </c>
      <c r="C355" s="84">
        <v>73</v>
      </c>
      <c r="D355" s="170"/>
      <c r="E355" s="435">
        <f>'патриотика0,31'!E386</f>
        <v>0</v>
      </c>
      <c r="F355" s="428"/>
      <c r="G355" s="169"/>
      <c r="H355" s="7"/>
      <c r="I355" s="7"/>
      <c r="J355" s="142"/>
      <c r="K355" s="114"/>
      <c r="L355" s="143"/>
    </row>
    <row r="356" spans="1:12" ht="15.75" hidden="1" x14ac:dyDescent="0.25">
      <c r="A356" s="127">
        <f>'патриотика0,31'!A387</f>
        <v>0</v>
      </c>
      <c r="B356" s="84" t="s">
        <v>88</v>
      </c>
      <c r="C356" s="84">
        <v>74</v>
      </c>
      <c r="D356" s="170"/>
      <c r="E356" s="435">
        <f>'патриотика0,31'!E387</f>
        <v>0</v>
      </c>
      <c r="F356" s="428"/>
      <c r="G356" s="169"/>
      <c r="H356" s="7"/>
      <c r="I356" s="7"/>
      <c r="J356" s="142"/>
      <c r="K356" s="114"/>
      <c r="L356" s="143"/>
    </row>
    <row r="357" spans="1:12" ht="15.75" hidden="1" x14ac:dyDescent="0.25">
      <c r="A357" s="127">
        <f>'патриотика0,31'!A388</f>
        <v>0</v>
      </c>
      <c r="B357" s="84" t="s">
        <v>88</v>
      </c>
      <c r="C357" s="84">
        <v>75</v>
      </c>
      <c r="D357" s="170"/>
      <c r="E357" s="435">
        <f>'патриотика0,31'!E388</f>
        <v>0</v>
      </c>
      <c r="F357" s="428"/>
      <c r="G357" s="169"/>
      <c r="H357" s="7"/>
      <c r="I357" s="7"/>
      <c r="J357" s="142"/>
      <c r="K357" s="114"/>
      <c r="L357" s="143"/>
    </row>
    <row r="358" spans="1:12" ht="15.75" hidden="1" x14ac:dyDescent="0.25">
      <c r="A358" s="127">
        <f>'патриотика0,31'!A389</f>
        <v>0</v>
      </c>
      <c r="B358" s="84" t="s">
        <v>88</v>
      </c>
      <c r="C358" s="84">
        <v>76</v>
      </c>
      <c r="D358" s="170"/>
      <c r="E358" s="435">
        <f>'патриотика0,31'!E389</f>
        <v>0</v>
      </c>
      <c r="F358" s="428"/>
      <c r="G358" s="169"/>
      <c r="H358" s="7"/>
      <c r="I358" s="7"/>
      <c r="J358" s="142"/>
      <c r="K358" s="114"/>
      <c r="L358" s="143"/>
    </row>
    <row r="359" spans="1:12" ht="15.75" hidden="1" x14ac:dyDescent="0.25">
      <c r="A359" s="127">
        <f>'патриотика0,31'!A390</f>
        <v>0</v>
      </c>
      <c r="B359" s="84" t="s">
        <v>88</v>
      </c>
      <c r="C359" s="84">
        <v>77</v>
      </c>
      <c r="D359" s="170"/>
      <c r="E359" s="435">
        <f>'патриотика0,31'!E390</f>
        <v>0</v>
      </c>
      <c r="F359" s="428"/>
      <c r="G359" s="169"/>
      <c r="H359" s="7"/>
      <c r="I359" s="7"/>
      <c r="J359" s="142"/>
      <c r="K359" s="114"/>
      <c r="L359" s="143"/>
    </row>
    <row r="360" spans="1:12" ht="15.75" hidden="1" x14ac:dyDescent="0.25">
      <c r="A360" s="127">
        <f>'патриотика0,31'!A391</f>
        <v>0</v>
      </c>
      <c r="B360" s="84" t="s">
        <v>88</v>
      </c>
      <c r="C360" s="84">
        <v>78</v>
      </c>
      <c r="D360" s="170"/>
      <c r="E360" s="435">
        <f>'патриотика0,31'!E391</f>
        <v>0</v>
      </c>
      <c r="F360" s="428"/>
      <c r="G360" s="169"/>
      <c r="H360" s="7"/>
      <c r="I360" s="7"/>
      <c r="J360" s="142"/>
      <c r="K360" s="114"/>
      <c r="L360" s="143"/>
    </row>
    <row r="361" spans="1:12" ht="15.75" hidden="1" x14ac:dyDescent="0.25">
      <c r="A361" s="127">
        <f>'патриотика0,31'!A392</f>
        <v>0</v>
      </c>
      <c r="B361" s="84" t="s">
        <v>88</v>
      </c>
      <c r="C361" s="84">
        <v>79</v>
      </c>
      <c r="D361" s="170"/>
      <c r="E361" s="435">
        <f>'патриотика0,31'!E392</f>
        <v>0</v>
      </c>
      <c r="F361" s="428"/>
      <c r="G361" s="169"/>
      <c r="H361" s="7"/>
      <c r="I361" s="7"/>
      <c r="J361" s="142"/>
      <c r="K361" s="114"/>
      <c r="L361" s="143"/>
    </row>
    <row r="362" spans="1:12" ht="15.75" hidden="1" x14ac:dyDescent="0.25">
      <c r="A362" s="127">
        <f>'патриотика0,31'!A393</f>
        <v>0</v>
      </c>
      <c r="B362" s="84" t="s">
        <v>88</v>
      </c>
      <c r="C362" s="84">
        <v>80</v>
      </c>
      <c r="D362" s="170"/>
      <c r="E362" s="435">
        <f>'патриотика0,31'!E393</f>
        <v>0</v>
      </c>
      <c r="F362" s="428"/>
      <c r="G362" s="169"/>
      <c r="H362" s="7"/>
      <c r="I362" s="7"/>
      <c r="J362" s="142"/>
      <c r="K362" s="114"/>
      <c r="L362" s="143"/>
    </row>
    <row r="363" spans="1:12" ht="15.75" hidden="1" x14ac:dyDescent="0.25">
      <c r="A363" s="127">
        <f>'патриотика0,31'!A394</f>
        <v>0</v>
      </c>
      <c r="B363" s="84" t="s">
        <v>88</v>
      </c>
      <c r="C363" s="84">
        <v>81</v>
      </c>
      <c r="D363" s="170"/>
      <c r="E363" s="435">
        <f>'патриотика0,31'!E394</f>
        <v>0</v>
      </c>
      <c r="F363" s="428"/>
      <c r="G363" s="169"/>
      <c r="H363" s="7"/>
      <c r="I363" s="7"/>
      <c r="J363" s="142"/>
      <c r="K363" s="114"/>
      <c r="L363" s="143"/>
    </row>
    <row r="364" spans="1:12" ht="15.75" hidden="1" x14ac:dyDescent="0.25">
      <c r="A364" s="127">
        <f>'патриотика0,31'!A395</f>
        <v>0</v>
      </c>
      <c r="B364" s="84" t="s">
        <v>88</v>
      </c>
      <c r="C364" s="84">
        <v>82</v>
      </c>
      <c r="D364" s="170"/>
      <c r="E364" s="435">
        <f>'патриотика0,31'!E395</f>
        <v>0</v>
      </c>
      <c r="F364" s="428"/>
      <c r="G364" s="169"/>
      <c r="H364" s="7"/>
      <c r="I364" s="7"/>
      <c r="J364" s="142"/>
      <c r="K364" s="114"/>
      <c r="L364" s="143"/>
    </row>
    <row r="365" spans="1:12" ht="15.75" hidden="1" x14ac:dyDescent="0.25">
      <c r="A365" s="127">
        <f>'патриотика0,31'!A396</f>
        <v>0</v>
      </c>
      <c r="B365" s="84" t="s">
        <v>88</v>
      </c>
      <c r="C365" s="84">
        <v>83</v>
      </c>
      <c r="D365" s="170"/>
      <c r="E365" s="435">
        <f>'патриотика0,31'!E396</f>
        <v>0</v>
      </c>
      <c r="F365" s="428"/>
      <c r="G365" s="169"/>
      <c r="H365" s="7"/>
      <c r="I365" s="7"/>
      <c r="J365" s="142"/>
      <c r="K365" s="114"/>
      <c r="L365" s="143"/>
    </row>
    <row r="366" spans="1:12" ht="15.75" hidden="1" x14ac:dyDescent="0.25">
      <c r="A366" s="127">
        <f>'патриотика0,31'!A397</f>
        <v>0</v>
      </c>
      <c r="B366" s="84" t="s">
        <v>88</v>
      </c>
      <c r="C366" s="84">
        <v>84</v>
      </c>
      <c r="D366" s="170"/>
      <c r="E366" s="435">
        <f>'патриотика0,31'!E397</f>
        <v>0</v>
      </c>
      <c r="F366" s="428"/>
      <c r="G366" s="169"/>
      <c r="H366" s="7"/>
      <c r="I366" s="7"/>
      <c r="J366" s="142"/>
      <c r="K366" s="114"/>
      <c r="L366" s="143"/>
    </row>
    <row r="367" spans="1:12" ht="15.75" hidden="1" x14ac:dyDescent="0.25">
      <c r="A367" s="127">
        <f>'патриотика0,31'!A398</f>
        <v>0</v>
      </c>
      <c r="B367" s="84" t="s">
        <v>88</v>
      </c>
      <c r="C367" s="84">
        <v>85</v>
      </c>
      <c r="D367" s="170"/>
      <c r="E367" s="435">
        <f>'патриотика0,31'!E398</f>
        <v>0</v>
      </c>
      <c r="F367" s="428"/>
      <c r="G367" s="169"/>
      <c r="H367" s="7"/>
      <c r="I367" s="7"/>
      <c r="J367" s="142"/>
      <c r="K367" s="114"/>
      <c r="L367" s="143"/>
    </row>
    <row r="368" spans="1:12" ht="15.75" hidden="1" x14ac:dyDescent="0.25">
      <c r="A368" s="127">
        <f>'патриотика0,31'!A399</f>
        <v>0</v>
      </c>
      <c r="B368" s="84" t="s">
        <v>88</v>
      </c>
      <c r="C368" s="84">
        <v>86</v>
      </c>
      <c r="D368" s="170"/>
      <c r="E368" s="435">
        <f>'патриотика0,31'!E399</f>
        <v>0</v>
      </c>
      <c r="F368" s="428"/>
      <c r="G368" s="169"/>
      <c r="H368" s="7"/>
      <c r="I368" s="7"/>
      <c r="J368" s="142"/>
      <c r="K368" s="114"/>
      <c r="L368" s="143"/>
    </row>
    <row r="369" spans="1:12" ht="15.75" hidden="1" x14ac:dyDescent="0.25">
      <c r="A369" s="127">
        <f>'патриотика0,31'!A400</f>
        <v>0</v>
      </c>
      <c r="B369" s="84" t="s">
        <v>88</v>
      </c>
      <c r="C369" s="84">
        <v>87</v>
      </c>
      <c r="D369" s="170"/>
      <c r="E369" s="435">
        <f>'патриотика0,31'!E400</f>
        <v>0</v>
      </c>
      <c r="F369" s="428"/>
      <c r="G369" s="169"/>
      <c r="H369" s="7"/>
      <c r="I369" s="7"/>
      <c r="J369" s="142"/>
      <c r="K369" s="114"/>
      <c r="L369" s="143"/>
    </row>
    <row r="370" spans="1:12" ht="15.75" hidden="1" x14ac:dyDescent="0.25">
      <c r="A370" s="127">
        <f>'патриотика0,31'!A401</f>
        <v>0</v>
      </c>
      <c r="B370" s="84" t="s">
        <v>88</v>
      </c>
      <c r="C370" s="84">
        <v>88</v>
      </c>
      <c r="D370" s="170"/>
      <c r="E370" s="435">
        <f>'патриотика0,31'!E401</f>
        <v>0</v>
      </c>
      <c r="F370" s="428"/>
      <c r="G370" s="169"/>
      <c r="H370" s="7"/>
      <c r="I370" s="7"/>
      <c r="J370" s="142"/>
      <c r="K370" s="116"/>
      <c r="L370" s="143"/>
    </row>
    <row r="371" spans="1:12" ht="15.75" hidden="1" x14ac:dyDescent="0.25">
      <c r="A371" s="127">
        <f>'патриотика0,31'!A402</f>
        <v>0</v>
      </c>
      <c r="B371" s="84" t="s">
        <v>88</v>
      </c>
      <c r="C371" s="84">
        <v>89</v>
      </c>
      <c r="D371" s="170"/>
      <c r="E371" s="435">
        <f>'патриотика0,31'!E402</f>
        <v>0</v>
      </c>
      <c r="F371" s="428"/>
      <c r="G371" s="169"/>
      <c r="H371" s="7"/>
      <c r="I371" s="7"/>
      <c r="J371" s="142"/>
      <c r="K371" s="116"/>
      <c r="L371" s="143"/>
    </row>
    <row r="372" spans="1:12" ht="15.75" hidden="1" x14ac:dyDescent="0.25">
      <c r="A372" s="127">
        <f>'патриотика0,31'!A403</f>
        <v>0</v>
      </c>
      <c r="B372" s="84" t="s">
        <v>88</v>
      </c>
      <c r="C372" s="84">
        <v>90</v>
      </c>
      <c r="D372" s="170"/>
      <c r="E372" s="435">
        <f>'патриотика0,31'!E403</f>
        <v>0</v>
      </c>
      <c r="F372" s="428"/>
      <c r="G372" s="169"/>
      <c r="H372" s="7"/>
      <c r="I372" s="7"/>
      <c r="J372" s="142"/>
      <c r="K372" s="116"/>
      <c r="L372" s="143"/>
    </row>
    <row r="373" spans="1:12" ht="15.75" hidden="1" x14ac:dyDescent="0.25">
      <c r="A373" s="127">
        <f>'патриотика0,31'!A404</f>
        <v>0</v>
      </c>
      <c r="B373" s="84" t="s">
        <v>88</v>
      </c>
      <c r="C373" s="84">
        <v>91</v>
      </c>
      <c r="D373" s="170"/>
      <c r="E373" s="435">
        <f>'патриотика0,31'!E404</f>
        <v>0</v>
      </c>
      <c r="F373" s="428"/>
      <c r="G373" s="169"/>
      <c r="H373" s="7"/>
      <c r="I373" s="7"/>
      <c r="J373" s="142"/>
      <c r="K373" s="116"/>
      <c r="L373" s="143"/>
    </row>
    <row r="374" spans="1:12" ht="15.75" hidden="1" x14ac:dyDescent="0.25">
      <c r="A374" s="127">
        <f>'патриотика0,31'!A405</f>
        <v>0</v>
      </c>
      <c r="B374" s="84" t="s">
        <v>88</v>
      </c>
      <c r="C374" s="84">
        <v>92</v>
      </c>
      <c r="D374" s="170"/>
      <c r="E374" s="435">
        <f>'патриотика0,31'!E405</f>
        <v>0</v>
      </c>
      <c r="F374" s="428"/>
      <c r="G374" s="169"/>
      <c r="H374" s="7"/>
      <c r="I374" s="7"/>
      <c r="J374" s="142"/>
      <c r="K374" s="116"/>
      <c r="L374" s="143"/>
    </row>
    <row r="375" spans="1:12" ht="15.75" hidden="1" x14ac:dyDescent="0.25">
      <c r="A375" s="127">
        <f>'патриотика0,31'!A406</f>
        <v>0</v>
      </c>
      <c r="B375" s="84" t="s">
        <v>88</v>
      </c>
      <c r="C375" s="84">
        <v>93</v>
      </c>
      <c r="D375" s="170"/>
      <c r="E375" s="435">
        <f>'патриотика0,31'!E406</f>
        <v>0</v>
      </c>
      <c r="F375" s="428"/>
      <c r="G375" s="169"/>
      <c r="H375" s="7"/>
      <c r="I375" s="7"/>
      <c r="J375" s="142"/>
      <c r="K375" s="116"/>
      <c r="L375" s="143"/>
    </row>
    <row r="376" spans="1:12" ht="15.75" hidden="1" x14ac:dyDescent="0.25">
      <c r="A376" s="127">
        <f>'патриотика0,31'!A407</f>
        <v>0</v>
      </c>
      <c r="B376" s="84" t="s">
        <v>88</v>
      </c>
      <c r="C376" s="84">
        <v>94</v>
      </c>
      <c r="D376" s="170"/>
      <c r="E376" s="435">
        <f>'патриотика0,31'!E407</f>
        <v>0</v>
      </c>
      <c r="F376" s="428"/>
      <c r="G376" s="169"/>
      <c r="H376" s="7"/>
      <c r="I376" s="7"/>
      <c r="J376" s="142"/>
      <c r="K376" s="116"/>
      <c r="L376" s="143"/>
    </row>
    <row r="377" spans="1:12" ht="15.75" hidden="1" x14ac:dyDescent="0.25">
      <c r="A377" s="127">
        <f>'патриотика0,31'!A408</f>
        <v>0</v>
      </c>
      <c r="B377" s="84" t="s">
        <v>88</v>
      </c>
      <c r="C377" s="84">
        <v>95</v>
      </c>
      <c r="D377" s="170"/>
      <c r="E377" s="435">
        <f>'патриотика0,31'!E408</f>
        <v>0</v>
      </c>
      <c r="F377" s="428"/>
      <c r="G377" s="169"/>
      <c r="H377" s="7"/>
      <c r="I377" s="7"/>
      <c r="J377" s="142"/>
      <c r="K377" s="116"/>
      <c r="L377" s="143"/>
    </row>
    <row r="378" spans="1:12" ht="15.75" hidden="1" x14ac:dyDescent="0.25">
      <c r="A378" s="127">
        <f>'патриотика0,31'!A409</f>
        <v>0</v>
      </c>
      <c r="B378" s="84" t="s">
        <v>88</v>
      </c>
      <c r="C378" s="84">
        <v>96</v>
      </c>
      <c r="D378" s="170"/>
      <c r="E378" s="435">
        <f>'патриотика0,31'!E409</f>
        <v>0</v>
      </c>
      <c r="F378" s="428"/>
      <c r="G378" s="169"/>
      <c r="H378" s="7"/>
      <c r="I378" s="7"/>
      <c r="J378" s="142"/>
      <c r="K378" s="116"/>
      <c r="L378" s="143"/>
    </row>
    <row r="379" spans="1:12" ht="15.75" hidden="1" x14ac:dyDescent="0.25">
      <c r="A379" s="127">
        <f>'патриотика0,31'!A410</f>
        <v>0</v>
      </c>
      <c r="B379" s="84" t="s">
        <v>88</v>
      </c>
      <c r="C379" s="84">
        <v>97</v>
      </c>
      <c r="D379" s="170"/>
      <c r="E379" s="435">
        <f>'патриотика0,31'!E410</f>
        <v>0</v>
      </c>
      <c r="F379" s="428"/>
      <c r="G379" s="169"/>
      <c r="H379" s="7"/>
      <c r="I379" s="7"/>
      <c r="J379" s="142"/>
      <c r="K379" s="116"/>
      <c r="L379" s="143"/>
    </row>
    <row r="380" spans="1:12" ht="15.75" hidden="1" x14ac:dyDescent="0.25">
      <c r="A380" s="127">
        <f>'патриотика0,31'!A411</f>
        <v>0</v>
      </c>
      <c r="B380" s="84" t="s">
        <v>88</v>
      </c>
      <c r="C380" s="84">
        <v>98</v>
      </c>
      <c r="D380" s="170"/>
      <c r="E380" s="435">
        <f>'патриотика0,31'!E411</f>
        <v>0</v>
      </c>
      <c r="F380" s="428"/>
      <c r="G380" s="169"/>
      <c r="H380" s="7"/>
      <c r="I380" s="7"/>
      <c r="J380" s="142"/>
      <c r="K380" s="116"/>
      <c r="L380" s="143"/>
    </row>
    <row r="381" spans="1:12" ht="15.75" hidden="1" x14ac:dyDescent="0.25">
      <c r="A381" s="127">
        <f>'патриотика0,31'!A412</f>
        <v>0</v>
      </c>
      <c r="B381" s="84" t="s">
        <v>88</v>
      </c>
      <c r="C381" s="84">
        <v>99</v>
      </c>
      <c r="D381" s="170"/>
      <c r="E381" s="435">
        <f>'патриотика0,31'!E412</f>
        <v>0</v>
      </c>
      <c r="F381" s="428"/>
      <c r="G381" s="169"/>
      <c r="H381" s="7"/>
      <c r="I381" s="7"/>
      <c r="J381" s="142"/>
      <c r="K381" s="116"/>
      <c r="L381" s="143"/>
    </row>
    <row r="382" spans="1:12" ht="15.75" hidden="1" x14ac:dyDescent="0.25">
      <c r="A382" s="127">
        <f>'патриотика0,31'!A413</f>
        <v>0</v>
      </c>
      <c r="B382" s="84" t="s">
        <v>88</v>
      </c>
      <c r="C382" s="84">
        <v>100</v>
      </c>
      <c r="D382" s="170"/>
      <c r="E382" s="435">
        <f>'патриотика0,31'!E413</f>
        <v>0</v>
      </c>
      <c r="F382" s="428"/>
      <c r="G382" s="169"/>
      <c r="H382" s="7"/>
      <c r="I382" s="7"/>
      <c r="J382" s="142"/>
      <c r="K382" s="116"/>
      <c r="L382" s="143"/>
    </row>
    <row r="383" spans="1:12" ht="15.75" hidden="1" x14ac:dyDescent="0.25">
      <c r="A383" s="127">
        <f>'патриотика0,31'!A414</f>
        <v>0</v>
      </c>
      <c r="B383" s="84" t="s">
        <v>88</v>
      </c>
      <c r="C383" s="84">
        <v>101</v>
      </c>
      <c r="D383" s="170"/>
      <c r="E383" s="435">
        <f>'патриотика0,31'!E414</f>
        <v>0</v>
      </c>
      <c r="F383" s="428"/>
      <c r="G383" s="169"/>
      <c r="H383" s="7"/>
      <c r="I383" s="7"/>
      <c r="J383" s="142"/>
      <c r="K383" s="116"/>
      <c r="L383" s="143"/>
    </row>
    <row r="384" spans="1:12" ht="15.75" hidden="1" x14ac:dyDescent="0.25">
      <c r="A384" s="127">
        <f>'патриотика0,31'!A415</f>
        <v>0</v>
      </c>
      <c r="B384" s="84" t="s">
        <v>88</v>
      </c>
      <c r="C384" s="84">
        <v>102</v>
      </c>
      <c r="D384" s="170"/>
      <c r="E384" s="435">
        <f>'патриотика0,31'!E415</f>
        <v>0</v>
      </c>
      <c r="F384" s="428"/>
      <c r="G384" s="169"/>
      <c r="H384" s="7"/>
      <c r="I384" s="7"/>
      <c r="J384" s="142"/>
      <c r="K384" s="116"/>
      <c r="L384" s="143"/>
    </row>
    <row r="385" spans="1:12" ht="15.75" hidden="1" x14ac:dyDescent="0.25">
      <c r="A385" s="127">
        <f>'патриотика0,31'!A416</f>
        <v>0</v>
      </c>
      <c r="B385" s="84" t="s">
        <v>88</v>
      </c>
      <c r="C385" s="84">
        <v>103</v>
      </c>
      <c r="D385" s="170"/>
      <c r="E385" s="435">
        <f>'патриотика0,31'!E416</f>
        <v>0</v>
      </c>
      <c r="F385" s="428"/>
      <c r="G385" s="169"/>
      <c r="H385" s="7"/>
      <c r="I385" s="7"/>
      <c r="J385" s="142"/>
      <c r="K385" s="116"/>
      <c r="L385" s="143"/>
    </row>
    <row r="386" spans="1:12" ht="15.75" hidden="1" x14ac:dyDescent="0.25">
      <c r="A386" s="127">
        <f>'патриотика0,31'!A417</f>
        <v>0</v>
      </c>
      <c r="B386" s="84" t="s">
        <v>88</v>
      </c>
      <c r="C386" s="84">
        <v>104</v>
      </c>
      <c r="D386" s="170"/>
      <c r="E386" s="435">
        <f>'патриотика0,31'!E417</f>
        <v>0</v>
      </c>
      <c r="F386" s="428"/>
      <c r="G386" s="169"/>
      <c r="H386" s="7"/>
      <c r="I386" s="7"/>
      <c r="J386" s="142"/>
      <c r="K386" s="116"/>
      <c r="L386" s="143"/>
    </row>
    <row r="387" spans="1:12" ht="15.75" hidden="1" x14ac:dyDescent="0.25">
      <c r="A387" s="127">
        <f>'патриотика0,31'!A418</f>
        <v>0</v>
      </c>
      <c r="B387" s="84" t="s">
        <v>88</v>
      </c>
      <c r="C387" s="84">
        <v>105</v>
      </c>
      <c r="D387" s="170"/>
      <c r="E387" s="435">
        <f>'патриотика0,31'!E418</f>
        <v>0</v>
      </c>
      <c r="F387" s="428"/>
      <c r="G387" s="169"/>
      <c r="H387" s="7"/>
      <c r="I387" s="7"/>
      <c r="J387" s="142"/>
      <c r="K387" s="116"/>
      <c r="L387" s="143"/>
    </row>
    <row r="388" spans="1:12" ht="15.75" hidden="1" x14ac:dyDescent="0.25">
      <c r="A388" s="127">
        <f>'патриотика0,31'!A419</f>
        <v>0</v>
      </c>
      <c r="B388" s="84" t="s">
        <v>88</v>
      </c>
      <c r="C388" s="84">
        <v>106</v>
      </c>
      <c r="D388" s="170"/>
      <c r="E388" s="435">
        <f>'патриотика0,31'!E419</f>
        <v>0</v>
      </c>
      <c r="F388" s="428"/>
      <c r="G388" s="169"/>
      <c r="H388" s="7"/>
      <c r="I388" s="7"/>
      <c r="J388" s="142"/>
      <c r="K388" s="116"/>
      <c r="L388" s="143"/>
    </row>
    <row r="389" spans="1:12" ht="15.75" hidden="1" x14ac:dyDescent="0.25">
      <c r="A389" s="127">
        <f>'патриотика0,31'!A420</f>
        <v>0</v>
      </c>
      <c r="B389" s="84" t="s">
        <v>88</v>
      </c>
      <c r="C389" s="84">
        <v>107</v>
      </c>
      <c r="D389" s="170"/>
      <c r="E389" s="435">
        <f>'патриотика0,31'!E420</f>
        <v>0</v>
      </c>
      <c r="F389" s="428"/>
      <c r="G389" s="169"/>
      <c r="H389" s="7"/>
      <c r="I389" s="7"/>
      <c r="J389" s="142"/>
      <c r="K389" s="116"/>
      <c r="L389" s="143"/>
    </row>
    <row r="390" spans="1:12" ht="15.75" hidden="1" x14ac:dyDescent="0.25">
      <c r="A390" s="127">
        <f>'патриотика0,31'!A421</f>
        <v>0</v>
      </c>
      <c r="B390" s="84" t="s">
        <v>88</v>
      </c>
      <c r="C390" s="84">
        <v>108</v>
      </c>
      <c r="D390" s="170"/>
      <c r="E390" s="435">
        <f>'патриотика0,31'!E421</f>
        <v>0</v>
      </c>
      <c r="F390" s="428"/>
      <c r="G390" s="169"/>
      <c r="H390" s="7"/>
      <c r="I390" s="7"/>
      <c r="J390" s="142"/>
      <c r="K390" s="116"/>
      <c r="L390" s="143"/>
    </row>
    <row r="391" spans="1:12" ht="15.75" hidden="1" x14ac:dyDescent="0.25">
      <c r="A391" s="127">
        <f>'патриотика0,31'!A422</f>
        <v>0</v>
      </c>
      <c r="B391" s="84" t="s">
        <v>88</v>
      </c>
      <c r="C391" s="84">
        <v>109</v>
      </c>
      <c r="D391" s="170"/>
      <c r="E391" s="435">
        <f>'патриотика0,31'!E422</f>
        <v>0</v>
      </c>
      <c r="F391" s="428"/>
      <c r="G391" s="169"/>
      <c r="H391" s="7"/>
      <c r="I391" s="7"/>
      <c r="J391" s="142"/>
      <c r="K391" s="116"/>
      <c r="L391" s="143"/>
    </row>
    <row r="392" spans="1:12" ht="15.75" hidden="1" x14ac:dyDescent="0.25">
      <c r="A392" s="127">
        <f>'патриотика0,31'!A423</f>
        <v>0</v>
      </c>
      <c r="B392" s="84" t="s">
        <v>88</v>
      </c>
      <c r="C392" s="84">
        <v>110</v>
      </c>
      <c r="D392" s="170"/>
      <c r="E392" s="435">
        <f>'патриотика0,31'!E423</f>
        <v>0</v>
      </c>
      <c r="F392" s="428"/>
      <c r="G392" s="169"/>
      <c r="H392" s="7"/>
      <c r="I392" s="7"/>
      <c r="J392" s="142"/>
      <c r="K392" s="116"/>
      <c r="L392" s="143"/>
    </row>
    <row r="393" spans="1:12" ht="15.75" hidden="1" x14ac:dyDescent="0.25">
      <c r="A393" s="127">
        <f>'патриотика0,31'!A424</f>
        <v>0</v>
      </c>
      <c r="B393" s="84" t="s">
        <v>88</v>
      </c>
      <c r="C393" s="84">
        <v>111</v>
      </c>
      <c r="D393" s="170"/>
      <c r="E393" s="435">
        <f>'патриотика0,31'!E424</f>
        <v>0</v>
      </c>
      <c r="F393" s="428"/>
      <c r="G393" s="169"/>
      <c r="H393" s="7"/>
      <c r="I393" s="7"/>
      <c r="J393" s="142"/>
      <c r="K393" s="116"/>
      <c r="L393" s="143"/>
    </row>
    <row r="394" spans="1:12" ht="15.75" hidden="1" x14ac:dyDescent="0.25">
      <c r="A394" s="127">
        <f>'патриотика0,31'!A425</f>
        <v>0</v>
      </c>
      <c r="B394" s="84" t="s">
        <v>88</v>
      </c>
      <c r="C394" s="221"/>
      <c r="D394" s="170"/>
      <c r="E394" s="435">
        <f>'патриотика0,31'!E425</f>
        <v>0</v>
      </c>
      <c r="F394" s="428"/>
      <c r="G394" s="169"/>
      <c r="H394" s="7"/>
      <c r="I394" s="7"/>
      <c r="J394" s="142"/>
      <c r="K394" s="116"/>
      <c r="L394" s="143"/>
    </row>
    <row r="395" spans="1:12" ht="15.75" hidden="1" x14ac:dyDescent="0.25">
      <c r="A395" s="127">
        <f>'патриотика0,31'!A426</f>
        <v>0</v>
      </c>
      <c r="B395" s="84" t="s">
        <v>88</v>
      </c>
      <c r="C395" s="221"/>
      <c r="D395" s="170"/>
      <c r="E395" s="435">
        <f>'патриотика0,31'!E426</f>
        <v>0</v>
      </c>
      <c r="F395" s="428"/>
      <c r="G395" s="169"/>
      <c r="H395" s="7"/>
      <c r="I395" s="7"/>
      <c r="J395" s="142"/>
      <c r="K395" s="116"/>
      <c r="L395" s="143"/>
    </row>
    <row r="396" spans="1:12" ht="15.75" hidden="1" x14ac:dyDescent="0.25">
      <c r="A396" s="127">
        <f>'патриотика0,31'!A427</f>
        <v>0</v>
      </c>
      <c r="B396" s="84" t="s">
        <v>88</v>
      </c>
      <c r="C396" s="221"/>
      <c r="D396" s="170"/>
      <c r="E396" s="435">
        <f>'патриотика0,31'!E427</f>
        <v>0</v>
      </c>
      <c r="F396" s="428"/>
      <c r="G396" s="169"/>
      <c r="H396" s="7"/>
      <c r="I396" s="7"/>
      <c r="J396" s="142"/>
      <c r="K396" s="116"/>
      <c r="L396" s="143"/>
    </row>
    <row r="397" spans="1:12" ht="15.75" hidden="1" x14ac:dyDescent="0.25">
      <c r="A397" s="127">
        <f>'патриотика0,31'!A428</f>
        <v>0</v>
      </c>
      <c r="B397" s="84" t="s">
        <v>88</v>
      </c>
      <c r="C397" s="221"/>
      <c r="D397" s="170"/>
      <c r="E397" s="435">
        <f>'патриотика0,31'!E428</f>
        <v>0</v>
      </c>
      <c r="F397" s="428"/>
      <c r="G397" s="169"/>
      <c r="H397" s="7"/>
      <c r="I397" s="7"/>
      <c r="J397" s="142"/>
      <c r="K397" s="116"/>
      <c r="L397" s="143"/>
    </row>
    <row r="398" spans="1:12" ht="15.75" hidden="1" x14ac:dyDescent="0.25">
      <c r="A398" s="127">
        <f>'патриотика0,31'!A429</f>
        <v>0</v>
      </c>
      <c r="B398" s="84" t="s">
        <v>88</v>
      </c>
      <c r="C398" s="221"/>
      <c r="D398" s="170"/>
      <c r="E398" s="435">
        <f>'патриотика0,31'!E429</f>
        <v>0</v>
      </c>
      <c r="F398" s="428"/>
      <c r="G398" s="169"/>
      <c r="H398" s="7"/>
      <c r="I398" s="7"/>
      <c r="J398" s="142"/>
      <c r="K398" s="116"/>
      <c r="L398" s="143"/>
    </row>
    <row r="399" spans="1:12" ht="15.75" hidden="1" x14ac:dyDescent="0.25">
      <c r="A399" s="127">
        <f>'патриотика0,31'!A430</f>
        <v>0</v>
      </c>
      <c r="B399" s="84" t="s">
        <v>88</v>
      </c>
      <c r="C399" s="221"/>
      <c r="D399" s="170"/>
      <c r="E399" s="435">
        <f>'патриотика0,31'!E430</f>
        <v>0</v>
      </c>
      <c r="F399" s="428"/>
      <c r="G399" s="169"/>
      <c r="H399" s="7"/>
      <c r="I399" s="7"/>
      <c r="J399" s="142"/>
      <c r="K399" s="116"/>
      <c r="L399" s="143"/>
    </row>
    <row r="400" spans="1:12" ht="15.75" hidden="1" x14ac:dyDescent="0.25">
      <c r="A400" s="127">
        <f>'патриотика0,31'!A431</f>
        <v>0</v>
      </c>
      <c r="B400" s="84" t="s">
        <v>88</v>
      </c>
      <c r="C400" s="221"/>
      <c r="D400" s="170"/>
      <c r="E400" s="435">
        <f>'патриотика0,31'!E431</f>
        <v>0</v>
      </c>
      <c r="F400" s="428"/>
      <c r="G400" s="169"/>
      <c r="H400" s="7"/>
      <c r="I400" s="7"/>
      <c r="J400" s="142"/>
      <c r="K400" s="116"/>
      <c r="L400" s="143"/>
    </row>
    <row r="401" spans="1:12" ht="15.75" hidden="1" x14ac:dyDescent="0.25">
      <c r="A401" s="127">
        <f>'патриотика0,31'!A432</f>
        <v>0</v>
      </c>
      <c r="B401" s="84" t="s">
        <v>88</v>
      </c>
      <c r="C401" s="221"/>
      <c r="D401" s="170"/>
      <c r="E401" s="435">
        <f>'патриотика0,31'!E432</f>
        <v>0</v>
      </c>
      <c r="F401" s="428"/>
      <c r="G401" s="169"/>
      <c r="H401" s="7"/>
      <c r="I401" s="7"/>
      <c r="J401" s="142"/>
      <c r="K401" s="116"/>
      <c r="L401" s="143"/>
    </row>
    <row r="402" spans="1:12" ht="15.75" hidden="1" x14ac:dyDescent="0.25">
      <c r="A402" s="127">
        <f>'патриотика0,31'!A433</f>
        <v>0</v>
      </c>
      <c r="B402" s="84" t="s">
        <v>88</v>
      </c>
      <c r="C402" s="221"/>
      <c r="D402" s="170"/>
      <c r="E402" s="435">
        <f>'патриотика0,31'!E433</f>
        <v>0</v>
      </c>
      <c r="F402" s="428"/>
      <c r="G402" s="169"/>
      <c r="H402" s="7"/>
      <c r="I402" s="7"/>
      <c r="J402" s="142"/>
      <c r="K402" s="116"/>
      <c r="L402" s="143"/>
    </row>
    <row r="403" spans="1:12" ht="15.75" hidden="1" x14ac:dyDescent="0.25">
      <c r="A403" s="127">
        <f>'патриотика0,31'!A434</f>
        <v>0</v>
      </c>
      <c r="B403" s="84" t="s">
        <v>88</v>
      </c>
      <c r="C403" s="221"/>
      <c r="D403" s="170"/>
      <c r="E403" s="435">
        <f>'патриотика0,31'!E434</f>
        <v>0</v>
      </c>
      <c r="F403" s="428"/>
      <c r="G403" s="169"/>
      <c r="H403" s="7"/>
      <c r="I403" s="7"/>
      <c r="J403" s="142"/>
      <c r="K403" s="116"/>
      <c r="L403" s="143"/>
    </row>
    <row r="404" spans="1:12" ht="15.75" hidden="1" x14ac:dyDescent="0.25">
      <c r="A404" s="127">
        <f>'патриотика0,31'!A435</f>
        <v>0</v>
      </c>
      <c r="B404" s="84" t="s">
        <v>88</v>
      </c>
      <c r="C404" s="221"/>
      <c r="D404" s="170"/>
      <c r="E404" s="435">
        <f>'патриотика0,31'!E435</f>
        <v>0</v>
      </c>
      <c r="F404" s="428"/>
      <c r="G404" s="169"/>
      <c r="H404" s="7"/>
      <c r="I404" s="7"/>
      <c r="J404" s="142"/>
      <c r="K404" s="116"/>
      <c r="L404" s="143"/>
    </row>
    <row r="405" spans="1:12" ht="15.75" hidden="1" x14ac:dyDescent="0.25">
      <c r="A405" s="127">
        <f>'патриотика0,31'!A436</f>
        <v>0</v>
      </c>
      <c r="B405" s="84" t="s">
        <v>88</v>
      </c>
      <c r="C405" s="221"/>
      <c r="D405" s="170"/>
      <c r="E405" s="435">
        <f>'патриотика0,31'!E436</f>
        <v>0</v>
      </c>
      <c r="F405" s="428"/>
      <c r="G405" s="169"/>
      <c r="H405" s="7"/>
      <c r="I405" s="7"/>
      <c r="J405" s="142"/>
      <c r="K405" s="116"/>
      <c r="L405" s="143"/>
    </row>
    <row r="406" spans="1:12" ht="15.75" hidden="1" x14ac:dyDescent="0.25">
      <c r="A406" s="127">
        <f>'патриотика0,31'!A437</f>
        <v>0</v>
      </c>
      <c r="B406" s="84" t="s">
        <v>88</v>
      </c>
      <c r="C406" s="221"/>
      <c r="D406" s="170"/>
      <c r="E406" s="435">
        <f>'патриотика0,31'!E437</f>
        <v>0</v>
      </c>
      <c r="F406" s="428"/>
      <c r="G406" s="169"/>
      <c r="H406" s="7"/>
      <c r="I406" s="7"/>
      <c r="J406" s="142"/>
      <c r="K406" s="116"/>
      <c r="L406" s="143"/>
    </row>
    <row r="407" spans="1:12" ht="15.75" hidden="1" x14ac:dyDescent="0.25">
      <c r="A407" s="127">
        <f>'патриотика0,31'!A438</f>
        <v>0</v>
      </c>
      <c r="B407" s="84" t="s">
        <v>88</v>
      </c>
      <c r="C407" s="221"/>
      <c r="D407" s="170"/>
      <c r="E407" s="435">
        <f>'патриотика0,31'!E438</f>
        <v>0</v>
      </c>
      <c r="F407" s="428"/>
      <c r="G407" s="169"/>
      <c r="H407" s="7"/>
      <c r="I407" s="7"/>
      <c r="J407" s="142"/>
      <c r="K407" s="116"/>
      <c r="L407" s="143"/>
    </row>
    <row r="408" spans="1:12" ht="15.75" hidden="1" x14ac:dyDescent="0.25">
      <c r="A408" s="127">
        <f>'патриотика0,31'!A439</f>
        <v>0</v>
      </c>
      <c r="B408" s="84" t="s">
        <v>88</v>
      </c>
      <c r="C408" s="221"/>
      <c r="D408" s="170"/>
      <c r="E408" s="435">
        <f>'патриотика0,31'!E439</f>
        <v>0</v>
      </c>
      <c r="F408" s="428"/>
      <c r="G408" s="169"/>
      <c r="H408" s="7"/>
      <c r="I408" s="7"/>
      <c r="J408" s="142"/>
      <c r="K408" s="116"/>
      <c r="L408" s="143"/>
    </row>
    <row r="409" spans="1:12" ht="15.75" hidden="1" x14ac:dyDescent="0.25">
      <c r="A409" s="127">
        <f>'патриотика0,31'!A440</f>
        <v>0</v>
      </c>
      <c r="B409" s="84" t="s">
        <v>88</v>
      </c>
      <c r="C409" s="221"/>
      <c r="D409" s="170"/>
      <c r="E409" s="435">
        <f>'патриотика0,31'!E440</f>
        <v>0</v>
      </c>
      <c r="F409" s="428"/>
      <c r="G409" s="169"/>
      <c r="H409" s="7"/>
      <c r="I409" s="7"/>
      <c r="J409" s="142"/>
      <c r="K409" s="116"/>
      <c r="L409" s="143"/>
    </row>
    <row r="410" spans="1:12" ht="15.75" hidden="1" x14ac:dyDescent="0.25">
      <c r="A410" s="127">
        <f>'патриотика0,31'!A441</f>
        <v>0</v>
      </c>
      <c r="B410" s="84" t="s">
        <v>88</v>
      </c>
      <c r="C410" s="221"/>
      <c r="D410" s="170"/>
      <c r="E410" s="435">
        <f>'патриотика0,31'!E441</f>
        <v>0</v>
      </c>
      <c r="F410" s="428"/>
      <c r="G410" s="169"/>
      <c r="H410" s="7"/>
      <c r="I410" s="7"/>
      <c r="J410" s="142"/>
      <c r="K410" s="116"/>
      <c r="L410" s="143"/>
    </row>
    <row r="411" spans="1:12" ht="15.75" hidden="1" x14ac:dyDescent="0.25">
      <c r="A411" s="127">
        <f>'патриотика0,31'!A442</f>
        <v>0</v>
      </c>
      <c r="B411" s="84" t="s">
        <v>88</v>
      </c>
      <c r="C411" s="250"/>
      <c r="D411" s="170"/>
      <c r="E411" s="435">
        <f>'патриотика0,31'!E442</f>
        <v>0</v>
      </c>
      <c r="F411" s="428"/>
      <c r="G411" s="169"/>
      <c r="H411" s="7"/>
      <c r="I411" s="7"/>
      <c r="J411" s="142"/>
      <c r="K411" s="116"/>
      <c r="L411" s="143"/>
    </row>
    <row r="412" spans="1:12" ht="15.75" hidden="1" x14ac:dyDescent="0.25">
      <c r="A412" s="127">
        <f>'патриотика0,31'!A443</f>
        <v>0</v>
      </c>
      <c r="B412" s="84" t="s">
        <v>88</v>
      </c>
      <c r="C412" s="250"/>
      <c r="D412" s="170"/>
      <c r="E412" s="435">
        <f>'патриотика0,31'!E443</f>
        <v>0</v>
      </c>
      <c r="F412" s="428"/>
      <c r="G412" s="169"/>
      <c r="H412" s="7"/>
      <c r="I412" s="7"/>
      <c r="J412" s="142"/>
      <c r="K412" s="116"/>
      <c r="L412" s="143"/>
    </row>
    <row r="413" spans="1:12" ht="15.75" hidden="1" x14ac:dyDescent="0.25">
      <c r="A413" s="127">
        <f>'патриотика0,31'!A444</f>
        <v>0</v>
      </c>
      <c r="B413" s="84" t="s">
        <v>88</v>
      </c>
      <c r="C413" s="250"/>
      <c r="D413" s="170"/>
      <c r="E413" s="435">
        <f>'патриотика0,31'!E444</f>
        <v>0</v>
      </c>
      <c r="F413" s="428"/>
      <c r="G413" s="169"/>
      <c r="H413" s="7"/>
      <c r="I413" s="7"/>
      <c r="J413" s="142"/>
      <c r="K413" s="116"/>
      <c r="L413" s="143"/>
    </row>
    <row r="414" spans="1:12" ht="15.75" hidden="1" x14ac:dyDescent="0.25">
      <c r="A414" s="127">
        <f>'патриотика0,31'!A445</f>
        <v>0</v>
      </c>
      <c r="B414" s="84" t="s">
        <v>88</v>
      </c>
      <c r="C414" s="250"/>
      <c r="D414" s="170"/>
      <c r="E414" s="435">
        <f>'патриотика0,31'!E445</f>
        <v>0</v>
      </c>
      <c r="F414" s="428"/>
      <c r="G414" s="169"/>
      <c r="H414" s="7"/>
      <c r="I414" s="7"/>
      <c r="J414" s="142"/>
      <c r="K414" s="116"/>
      <c r="L414" s="143"/>
    </row>
    <row r="415" spans="1:12" ht="15.75" hidden="1" x14ac:dyDescent="0.25">
      <c r="A415" s="127">
        <f>'патриотика0,31'!A446</f>
        <v>0</v>
      </c>
      <c r="B415" s="84" t="s">
        <v>88</v>
      </c>
      <c r="C415" s="250"/>
      <c r="D415" s="170"/>
      <c r="E415" s="435">
        <f>'патриотика0,31'!E446</f>
        <v>0</v>
      </c>
      <c r="F415" s="428"/>
      <c r="G415" s="169"/>
      <c r="H415" s="7"/>
      <c r="I415" s="7"/>
      <c r="J415" s="142"/>
      <c r="K415" s="116"/>
      <c r="L415" s="143"/>
    </row>
    <row r="416" spans="1:12" ht="15.75" hidden="1" x14ac:dyDescent="0.25">
      <c r="A416" s="127">
        <f>'патриотика0,31'!A447</f>
        <v>0</v>
      </c>
      <c r="B416" s="84" t="s">
        <v>88</v>
      </c>
      <c r="C416" s="250"/>
      <c r="D416" s="170"/>
      <c r="E416" s="435">
        <f>'патриотика0,31'!E447</f>
        <v>0</v>
      </c>
      <c r="F416" s="428"/>
      <c r="G416" s="169"/>
      <c r="H416" s="7"/>
      <c r="I416" s="7"/>
      <c r="J416" s="142"/>
      <c r="K416" s="116"/>
      <c r="L416" s="143"/>
    </row>
    <row r="417" spans="1:12" ht="15.75" hidden="1" x14ac:dyDescent="0.25">
      <c r="A417" s="127">
        <f>'патриотика0,31'!A448</f>
        <v>0</v>
      </c>
      <c r="B417" s="84" t="s">
        <v>88</v>
      </c>
      <c r="C417" s="250"/>
      <c r="D417" s="170"/>
      <c r="E417" s="435">
        <f>'патриотика0,31'!E448</f>
        <v>0</v>
      </c>
      <c r="F417" s="428"/>
      <c r="G417" s="169"/>
      <c r="H417" s="7"/>
      <c r="I417" s="7"/>
      <c r="J417" s="142"/>
      <c r="K417" s="116"/>
      <c r="L417" s="143"/>
    </row>
    <row r="418" spans="1:12" ht="15.75" hidden="1" x14ac:dyDescent="0.25">
      <c r="A418" s="127">
        <f>'патриотика0,31'!A449</f>
        <v>0</v>
      </c>
      <c r="B418" s="84" t="s">
        <v>88</v>
      </c>
      <c r="C418" s="250"/>
      <c r="D418" s="170"/>
      <c r="E418" s="435">
        <f>'патриотика0,31'!E449</f>
        <v>0</v>
      </c>
      <c r="F418" s="428"/>
      <c r="G418" s="169"/>
      <c r="H418" s="7"/>
      <c r="I418" s="7"/>
      <c r="J418" s="142"/>
      <c r="K418" s="116"/>
      <c r="L418" s="143"/>
    </row>
    <row r="419" spans="1:12" ht="15.75" hidden="1" x14ac:dyDescent="0.25">
      <c r="A419" s="127">
        <f>'патриотика0,31'!A450</f>
        <v>0</v>
      </c>
      <c r="B419" s="84" t="s">
        <v>88</v>
      </c>
      <c r="C419" s="250"/>
      <c r="D419" s="170"/>
      <c r="E419" s="435">
        <f>'патриотика0,31'!E450</f>
        <v>0</v>
      </c>
      <c r="F419" s="428"/>
      <c r="G419" s="169"/>
      <c r="H419" s="7"/>
      <c r="I419" s="7"/>
      <c r="J419" s="142"/>
      <c r="K419" s="116"/>
      <c r="L419" s="143"/>
    </row>
    <row r="420" spans="1:12" ht="15.75" hidden="1" x14ac:dyDescent="0.25">
      <c r="A420" s="127">
        <f>'патриотика0,31'!A451</f>
        <v>0</v>
      </c>
      <c r="B420" s="84" t="s">
        <v>88</v>
      </c>
      <c r="C420" s="250"/>
      <c r="D420" s="170"/>
      <c r="E420" s="435">
        <f>'патриотика0,31'!E451</f>
        <v>0</v>
      </c>
      <c r="F420" s="428"/>
      <c r="G420" s="169"/>
      <c r="H420" s="7"/>
      <c r="I420" s="7"/>
      <c r="J420" s="142"/>
      <c r="K420" s="116"/>
      <c r="L420" s="143"/>
    </row>
    <row r="421" spans="1:12" ht="15.75" hidden="1" x14ac:dyDescent="0.25">
      <c r="A421" s="127">
        <f>'патриотика0,31'!A452</f>
        <v>0</v>
      </c>
      <c r="B421" s="84" t="s">
        <v>88</v>
      </c>
      <c r="C421" s="250"/>
      <c r="D421" s="170"/>
      <c r="E421" s="435">
        <f>'патриотика0,31'!E452</f>
        <v>0</v>
      </c>
      <c r="F421" s="428"/>
      <c r="G421" s="169"/>
      <c r="H421" s="7"/>
      <c r="I421" s="7"/>
      <c r="J421" s="142"/>
      <c r="K421" s="116"/>
      <c r="L421" s="143"/>
    </row>
    <row r="422" spans="1:12" ht="15.75" hidden="1" x14ac:dyDescent="0.25">
      <c r="A422" s="127">
        <f>'патриотика0,31'!A453</f>
        <v>0</v>
      </c>
      <c r="B422" s="84" t="s">
        <v>88</v>
      </c>
      <c r="C422" s="250"/>
      <c r="D422" s="170"/>
      <c r="E422" s="435">
        <f>'патриотика0,31'!E453</f>
        <v>0</v>
      </c>
      <c r="F422" s="428"/>
      <c r="G422" s="169"/>
      <c r="H422" s="7"/>
      <c r="I422" s="7"/>
      <c r="J422" s="142"/>
      <c r="K422" s="116"/>
      <c r="L422" s="143"/>
    </row>
    <row r="423" spans="1:12" ht="15.75" hidden="1" x14ac:dyDescent="0.25">
      <c r="A423" s="127">
        <f>'патриотика0,31'!A454</f>
        <v>0</v>
      </c>
      <c r="B423" s="84" t="s">
        <v>88</v>
      </c>
      <c r="C423" s="250"/>
      <c r="D423" s="170"/>
      <c r="E423" s="435">
        <f>'патриотика0,31'!E454</f>
        <v>0</v>
      </c>
      <c r="F423" s="428"/>
      <c r="G423" s="169"/>
      <c r="H423" s="7"/>
      <c r="I423" s="7"/>
      <c r="J423" s="142"/>
      <c r="K423" s="116"/>
      <c r="L423" s="143"/>
    </row>
    <row r="424" spans="1:12" ht="15.75" hidden="1" x14ac:dyDescent="0.25">
      <c r="A424" s="127">
        <f>'патриотика0,31'!A455</f>
        <v>0</v>
      </c>
      <c r="B424" s="84" t="s">
        <v>88</v>
      </c>
      <c r="C424" s="250"/>
      <c r="D424" s="170"/>
      <c r="E424" s="435">
        <f>'патриотика0,31'!E455</f>
        <v>0</v>
      </c>
      <c r="F424" s="428"/>
      <c r="G424" s="169"/>
      <c r="H424" s="7"/>
      <c r="I424" s="7"/>
      <c r="J424" s="142"/>
      <c r="K424" s="116"/>
      <c r="L424" s="143"/>
    </row>
    <row r="425" spans="1:12" ht="15.75" hidden="1" x14ac:dyDescent="0.25">
      <c r="A425" s="127">
        <f>'патриотика0,31'!A456</f>
        <v>0</v>
      </c>
      <c r="B425" s="84" t="s">
        <v>88</v>
      </c>
      <c r="C425" s="250"/>
      <c r="D425" s="170"/>
      <c r="E425" s="435">
        <f>'патриотика0,31'!E456</f>
        <v>0</v>
      </c>
      <c r="F425" s="428"/>
      <c r="G425" s="169"/>
      <c r="H425" s="7"/>
      <c r="I425" s="7"/>
      <c r="J425" s="142"/>
      <c r="K425" s="116"/>
      <c r="L425" s="143"/>
    </row>
    <row r="426" spans="1:12" ht="15.75" hidden="1" x14ac:dyDescent="0.25">
      <c r="A426" s="127">
        <f>'патриотика0,31'!A457</f>
        <v>0</v>
      </c>
      <c r="B426" s="84" t="s">
        <v>88</v>
      </c>
      <c r="C426" s="250"/>
      <c r="D426" s="170"/>
      <c r="E426" s="435">
        <f>'патриотика0,31'!E457</f>
        <v>0</v>
      </c>
      <c r="F426" s="428"/>
      <c r="G426" s="169"/>
      <c r="H426" s="7"/>
      <c r="I426" s="7"/>
      <c r="J426" s="142"/>
      <c r="K426" s="116"/>
      <c r="L426" s="143"/>
    </row>
    <row r="427" spans="1:12" ht="15.75" hidden="1" x14ac:dyDescent="0.25">
      <c r="A427" s="127">
        <f>'патриотика0,31'!A458</f>
        <v>0</v>
      </c>
      <c r="B427" s="84" t="s">
        <v>88</v>
      </c>
      <c r="C427" s="250"/>
      <c r="D427" s="170"/>
      <c r="E427" s="435">
        <f>'патриотика0,31'!E458</f>
        <v>0</v>
      </c>
      <c r="F427" s="428"/>
      <c r="G427" s="169"/>
      <c r="H427" s="7"/>
      <c r="I427" s="7"/>
      <c r="J427" s="142"/>
      <c r="K427" s="116"/>
      <c r="L427" s="143"/>
    </row>
    <row r="428" spans="1:12" ht="15.75" hidden="1" x14ac:dyDescent="0.25">
      <c r="A428" s="127">
        <f>'патриотика0,31'!A459</f>
        <v>0</v>
      </c>
      <c r="B428" s="84" t="s">
        <v>88</v>
      </c>
      <c r="C428" s="221"/>
      <c r="D428" s="170"/>
      <c r="E428" s="435">
        <f>'патриотика0,31'!E459</f>
        <v>0</v>
      </c>
      <c r="F428" s="428"/>
      <c r="G428" s="169"/>
      <c r="H428" s="7"/>
      <c r="I428" s="7"/>
      <c r="J428" s="142"/>
      <c r="K428" s="116"/>
      <c r="L428" s="143"/>
    </row>
    <row r="429" spans="1:12" ht="15.75" hidden="1" x14ac:dyDescent="0.25">
      <c r="A429" s="127">
        <f>'патриотика0,31'!A460</f>
        <v>0</v>
      </c>
      <c r="B429" s="84" t="s">
        <v>88</v>
      </c>
      <c r="C429" s="221"/>
      <c r="D429" s="170"/>
      <c r="E429" s="435">
        <f>'патриотика0,31'!E460</f>
        <v>0</v>
      </c>
      <c r="F429" s="428"/>
      <c r="G429" s="169"/>
      <c r="H429" s="7"/>
      <c r="I429" s="7"/>
      <c r="J429" s="142"/>
      <c r="K429" s="116"/>
      <c r="L429" s="143"/>
    </row>
    <row r="430" spans="1:12" ht="15.75" hidden="1" x14ac:dyDescent="0.25">
      <c r="A430" s="127">
        <f>'патриотика0,31'!A461</f>
        <v>0</v>
      </c>
      <c r="B430" s="84" t="s">
        <v>88</v>
      </c>
      <c r="C430" s="221"/>
      <c r="D430" s="170"/>
      <c r="E430" s="435">
        <f>'патриотика0,31'!E461</f>
        <v>0</v>
      </c>
      <c r="F430" s="428"/>
      <c r="G430" s="169"/>
      <c r="H430" s="7"/>
      <c r="I430" s="7"/>
      <c r="J430" s="142"/>
      <c r="K430" s="116"/>
      <c r="L430" s="143"/>
    </row>
    <row r="431" spans="1:12" ht="15.75" hidden="1" x14ac:dyDescent="0.25">
      <c r="A431" s="127">
        <f>'патриотика0,31'!A462</f>
        <v>0</v>
      </c>
      <c r="B431" s="84" t="s">
        <v>88</v>
      </c>
      <c r="C431" s="221"/>
      <c r="D431" s="170"/>
      <c r="E431" s="435">
        <f>'патриотика0,31'!E462</f>
        <v>0</v>
      </c>
      <c r="F431" s="428"/>
      <c r="G431" s="169"/>
      <c r="H431" s="7"/>
      <c r="I431" s="7"/>
      <c r="J431" s="142"/>
      <c r="K431" s="116"/>
      <c r="L431" s="143"/>
    </row>
    <row r="432" spans="1:12" ht="15.75" hidden="1" x14ac:dyDescent="0.25">
      <c r="A432" s="127">
        <f>'патриотика0,31'!A463</f>
        <v>0</v>
      </c>
      <c r="B432" s="84" t="s">
        <v>88</v>
      </c>
      <c r="C432" s="221"/>
      <c r="D432" s="170"/>
      <c r="E432" s="435">
        <f>'патриотика0,31'!E463</f>
        <v>0</v>
      </c>
      <c r="F432" s="428"/>
      <c r="G432" s="169"/>
      <c r="H432" s="7"/>
      <c r="I432" s="7"/>
      <c r="J432" s="142"/>
      <c r="K432" s="116"/>
      <c r="L432" s="143"/>
    </row>
    <row r="433" spans="1:12" ht="15.75" hidden="1" x14ac:dyDescent="0.25">
      <c r="A433" s="127">
        <f>'патриотика0,31'!A464</f>
        <v>0</v>
      </c>
      <c r="B433" s="84" t="s">
        <v>88</v>
      </c>
      <c r="C433" s="221"/>
      <c r="D433" s="170"/>
      <c r="E433" s="435">
        <f>'патриотика0,31'!E464</f>
        <v>0</v>
      </c>
      <c r="F433" s="428"/>
      <c r="G433" s="169"/>
      <c r="H433" s="7"/>
      <c r="I433" s="7"/>
      <c r="J433" s="142"/>
      <c r="K433" s="116"/>
      <c r="L433" s="143"/>
    </row>
    <row r="434" spans="1:12" ht="15.75" hidden="1" x14ac:dyDescent="0.25">
      <c r="A434" s="127">
        <f>'патриотика0,31'!A465</f>
        <v>0</v>
      </c>
      <c r="B434" s="84" t="s">
        <v>88</v>
      </c>
      <c r="C434" s="221"/>
      <c r="D434" s="170"/>
      <c r="E434" s="435">
        <f>'патриотика0,31'!E465</f>
        <v>0</v>
      </c>
      <c r="F434" s="428"/>
      <c r="G434" s="169"/>
      <c r="H434" s="7"/>
      <c r="I434" s="7"/>
      <c r="J434" s="142"/>
      <c r="K434" s="116"/>
      <c r="L434" s="143"/>
    </row>
    <row r="435" spans="1:12" ht="14.25" hidden="1" customHeight="1" x14ac:dyDescent="0.25">
      <c r="A435" s="127">
        <f>'патриотика0,31'!A466</f>
        <v>0</v>
      </c>
      <c r="B435" s="84" t="s">
        <v>88</v>
      </c>
      <c r="C435" s="221"/>
      <c r="D435" s="170"/>
      <c r="E435" s="435">
        <f>'патриотика0,31'!E466</f>
        <v>0</v>
      </c>
      <c r="F435" s="428"/>
      <c r="G435" s="169"/>
      <c r="H435" s="7"/>
      <c r="I435" s="7"/>
      <c r="J435" s="142"/>
      <c r="K435" s="116"/>
      <c r="L435" s="143"/>
    </row>
    <row r="436" spans="1:12" ht="14.25" hidden="1" customHeight="1" x14ac:dyDescent="0.25">
      <c r="A436" s="127">
        <f>'патриотика0,31'!A467</f>
        <v>0</v>
      </c>
      <c r="B436" s="84" t="s">
        <v>88</v>
      </c>
      <c r="C436" s="221"/>
      <c r="D436" s="170"/>
      <c r="E436" s="435">
        <f>'патриотика0,31'!E467</f>
        <v>0</v>
      </c>
      <c r="F436" s="428"/>
      <c r="G436" s="169"/>
      <c r="H436" s="7"/>
      <c r="I436" s="7"/>
      <c r="J436" s="142"/>
      <c r="K436" s="116"/>
      <c r="L436" s="143"/>
    </row>
    <row r="437" spans="1:12" ht="14.25" hidden="1" customHeight="1" x14ac:dyDescent="0.25">
      <c r="A437" s="127">
        <f>'патриотика0,31'!A468</f>
        <v>0</v>
      </c>
      <c r="B437" s="84" t="s">
        <v>88</v>
      </c>
      <c r="C437" s="221"/>
      <c r="D437" s="170"/>
      <c r="E437" s="435">
        <f>'патриотика0,31'!E468</f>
        <v>0</v>
      </c>
      <c r="F437" s="428"/>
      <c r="G437" s="169"/>
      <c r="H437" s="7"/>
      <c r="I437" s="7"/>
      <c r="J437" s="142"/>
      <c r="K437" s="116"/>
      <c r="L437" s="143"/>
    </row>
    <row r="438" spans="1:12" ht="14.25" hidden="1" customHeight="1" x14ac:dyDescent="0.25">
      <c r="A438" s="127">
        <f>'патриотика0,31'!A469</f>
        <v>0</v>
      </c>
      <c r="B438" s="84" t="s">
        <v>88</v>
      </c>
      <c r="C438" s="221"/>
      <c r="D438" s="170"/>
      <c r="E438" s="435">
        <f>'патриотика0,31'!E469</f>
        <v>0</v>
      </c>
      <c r="F438" s="428"/>
      <c r="G438" s="169"/>
      <c r="H438" s="7"/>
      <c r="I438" s="7"/>
      <c r="J438" s="142"/>
      <c r="K438" s="116"/>
      <c r="L438" s="143"/>
    </row>
    <row r="439" spans="1:12" ht="14.25" hidden="1" customHeight="1" x14ac:dyDescent="0.25">
      <c r="A439" s="127">
        <f>'патриотика0,31'!A470</f>
        <v>0</v>
      </c>
      <c r="B439" s="84" t="s">
        <v>88</v>
      </c>
      <c r="C439" s="221"/>
      <c r="D439" s="170"/>
      <c r="E439" s="435">
        <f>'патриотика0,31'!E470</f>
        <v>0</v>
      </c>
      <c r="F439" s="428"/>
      <c r="G439" s="169"/>
      <c r="H439" s="7"/>
      <c r="I439" s="7"/>
      <c r="J439" s="142"/>
      <c r="K439" s="116"/>
      <c r="L439" s="143"/>
    </row>
    <row r="440" spans="1:12" ht="14.25" hidden="1" customHeight="1" x14ac:dyDescent="0.25">
      <c r="A440" s="127">
        <f>'патриотика0,31'!A471</f>
        <v>0</v>
      </c>
      <c r="B440" s="84" t="s">
        <v>88</v>
      </c>
      <c r="C440" s="221"/>
      <c r="D440" s="170"/>
      <c r="E440" s="435">
        <f>'патриотика0,31'!E471</f>
        <v>0</v>
      </c>
      <c r="F440" s="428"/>
      <c r="G440" s="169"/>
      <c r="H440" s="7"/>
      <c r="I440" s="7"/>
      <c r="J440" s="142"/>
      <c r="K440" s="116"/>
      <c r="L440" s="143"/>
    </row>
    <row r="441" spans="1:12" ht="14.25" hidden="1" customHeight="1" x14ac:dyDescent="0.25">
      <c r="A441" s="127">
        <f>'патриотика0,31'!A472</f>
        <v>0</v>
      </c>
      <c r="B441" s="84" t="s">
        <v>88</v>
      </c>
      <c r="C441" s="221"/>
      <c r="D441" s="170"/>
      <c r="E441" s="435">
        <f>'патриотика0,31'!E472</f>
        <v>0</v>
      </c>
      <c r="F441" s="428"/>
      <c r="G441" s="169"/>
      <c r="H441" s="7"/>
      <c r="I441" s="7"/>
      <c r="J441" s="142"/>
      <c r="K441" s="116"/>
      <c r="L441" s="143"/>
    </row>
    <row r="442" spans="1:12" ht="14.25" hidden="1" customHeight="1" x14ac:dyDescent="0.25">
      <c r="A442" s="127">
        <f>'патриотика0,31'!A473</f>
        <v>0</v>
      </c>
      <c r="B442" s="84" t="s">
        <v>88</v>
      </c>
      <c r="C442" s="221"/>
      <c r="D442" s="170"/>
      <c r="E442" s="435">
        <f>'патриотика0,31'!E473</f>
        <v>0</v>
      </c>
      <c r="F442" s="428"/>
      <c r="G442" s="169"/>
      <c r="H442" s="7"/>
      <c r="I442" s="7"/>
      <c r="J442" s="142"/>
      <c r="K442" s="116"/>
      <c r="L442" s="143"/>
    </row>
    <row r="443" spans="1:12" ht="14.25" hidden="1" customHeight="1" x14ac:dyDescent="0.25">
      <c r="A443" s="127">
        <f>'патриотика0,31'!A474</f>
        <v>0</v>
      </c>
      <c r="B443" s="84" t="s">
        <v>88</v>
      </c>
      <c r="C443" s="221"/>
      <c r="D443" s="170"/>
      <c r="E443" s="435">
        <f>'патриотика0,31'!E474</f>
        <v>0</v>
      </c>
      <c r="F443" s="428"/>
      <c r="G443" s="169"/>
      <c r="H443" s="7"/>
      <c r="I443" s="7"/>
      <c r="J443" s="142"/>
      <c r="K443" s="116"/>
      <c r="L443" s="143"/>
    </row>
    <row r="444" spans="1:12" ht="14.25" hidden="1" customHeight="1" x14ac:dyDescent="0.25">
      <c r="A444" s="127">
        <f>'патриотика0,31'!A475</f>
        <v>0</v>
      </c>
      <c r="B444" s="84" t="s">
        <v>88</v>
      </c>
      <c r="C444" s="221"/>
      <c r="D444" s="170"/>
      <c r="E444" s="435">
        <f>'патриотика0,31'!E475</f>
        <v>0</v>
      </c>
      <c r="F444" s="428"/>
      <c r="G444" s="169"/>
      <c r="H444" s="7"/>
      <c r="I444" s="7"/>
      <c r="J444" s="142"/>
      <c r="K444" s="116"/>
      <c r="L444" s="143"/>
    </row>
    <row r="445" spans="1:12" ht="14.25" hidden="1" customHeight="1" x14ac:dyDescent="0.25">
      <c r="A445" s="127">
        <f>'патриотика0,31'!A476</f>
        <v>0</v>
      </c>
      <c r="B445" s="84" t="s">
        <v>88</v>
      </c>
      <c r="C445" s="221"/>
      <c r="D445" s="170"/>
      <c r="E445" s="435">
        <f>'патриотика0,31'!E476</f>
        <v>0</v>
      </c>
      <c r="F445" s="428"/>
      <c r="G445" s="169"/>
      <c r="H445" s="7"/>
      <c r="I445" s="7"/>
      <c r="J445" s="142"/>
      <c r="K445" s="116"/>
      <c r="L445" s="143"/>
    </row>
    <row r="446" spans="1:12" ht="14.25" hidden="1" customHeight="1" x14ac:dyDescent="0.25">
      <c r="A446" s="127">
        <f>'патриотика0,31'!A477</f>
        <v>0</v>
      </c>
      <c r="B446" s="84" t="s">
        <v>88</v>
      </c>
      <c r="C446" s="221"/>
      <c r="D446" s="170"/>
      <c r="E446" s="435">
        <f>'патриотика0,31'!E477</f>
        <v>0</v>
      </c>
      <c r="F446" s="428"/>
      <c r="G446" s="169"/>
      <c r="H446" s="7"/>
      <c r="I446" s="7"/>
      <c r="J446" s="142"/>
      <c r="K446" s="116"/>
      <c r="L446" s="143"/>
    </row>
    <row r="447" spans="1:12" ht="14.25" hidden="1" customHeight="1" x14ac:dyDescent="0.25">
      <c r="A447" s="127">
        <f>'патриотика0,31'!A478</f>
        <v>0</v>
      </c>
      <c r="B447" s="84" t="s">
        <v>88</v>
      </c>
      <c r="C447" s="221"/>
      <c r="D447" s="170"/>
      <c r="E447" s="435">
        <f>'патриотика0,31'!E478</f>
        <v>0</v>
      </c>
      <c r="F447" s="428"/>
      <c r="G447" s="169"/>
      <c r="H447" s="7"/>
      <c r="I447" s="7"/>
      <c r="J447" s="142"/>
      <c r="K447" s="116"/>
      <c r="L447" s="143"/>
    </row>
    <row r="448" spans="1:12" ht="15.75" hidden="1" x14ac:dyDescent="0.25">
      <c r="A448" s="127">
        <f>'патриотика0,31'!A479</f>
        <v>0</v>
      </c>
      <c r="B448" s="84" t="s">
        <v>88</v>
      </c>
      <c r="C448" s="221"/>
      <c r="D448" s="170"/>
      <c r="E448" s="435">
        <f>'патриотика0,31'!E479</f>
        <v>0</v>
      </c>
      <c r="F448" s="428"/>
      <c r="G448" s="169"/>
      <c r="H448" s="7"/>
      <c r="I448" s="7"/>
      <c r="J448" s="142"/>
      <c r="K448" s="116"/>
      <c r="L448" s="143"/>
    </row>
    <row r="449" spans="1:12" ht="15.75" hidden="1" x14ac:dyDescent="0.25">
      <c r="A449" s="127">
        <f>'патриотика0,31'!A480</f>
        <v>0</v>
      </c>
      <c r="B449" s="84" t="s">
        <v>88</v>
      </c>
      <c r="C449" s="221"/>
      <c r="D449" s="170"/>
      <c r="E449" s="435">
        <f>'патриотика0,31'!E480</f>
        <v>0</v>
      </c>
      <c r="F449" s="428"/>
      <c r="G449" s="169"/>
      <c r="H449" s="7"/>
      <c r="I449" s="7"/>
      <c r="J449" s="142"/>
      <c r="K449" s="116"/>
      <c r="L449" s="143"/>
    </row>
    <row r="450" spans="1:12" ht="15.75" hidden="1" x14ac:dyDescent="0.25">
      <c r="A450" s="127">
        <f>'патриотика0,31'!A481</f>
        <v>0</v>
      </c>
      <c r="B450" s="84" t="s">
        <v>88</v>
      </c>
      <c r="C450" s="221"/>
      <c r="D450" s="170"/>
      <c r="E450" s="435">
        <f>'патриотика0,31'!E481</f>
        <v>0</v>
      </c>
      <c r="F450" s="428"/>
      <c r="G450" s="169"/>
      <c r="H450" s="7"/>
      <c r="I450" s="7"/>
      <c r="J450" s="142"/>
      <c r="K450" s="116"/>
      <c r="L450" s="143"/>
    </row>
    <row r="451" spans="1:12" ht="15.75" hidden="1" x14ac:dyDescent="0.25">
      <c r="A451" s="127">
        <f>'патриотика0,31'!A482</f>
        <v>0</v>
      </c>
      <c r="B451" s="84" t="s">
        <v>88</v>
      </c>
      <c r="C451" s="221"/>
      <c r="D451" s="170"/>
      <c r="E451" s="435">
        <f>'патриотика0,31'!E482</f>
        <v>0</v>
      </c>
      <c r="F451" s="428"/>
      <c r="G451" s="169"/>
      <c r="H451" s="7"/>
      <c r="I451" s="7"/>
      <c r="J451" s="142"/>
      <c r="K451" s="116"/>
      <c r="L451" s="143"/>
    </row>
    <row r="452" spans="1:12" ht="15.75" hidden="1" x14ac:dyDescent="0.25">
      <c r="A452" s="127">
        <f>'патриотика0,31'!A483</f>
        <v>0</v>
      </c>
      <c r="B452" s="84" t="s">
        <v>88</v>
      </c>
      <c r="C452" s="221"/>
      <c r="D452" s="170"/>
      <c r="E452" s="435">
        <f>'патриотика0,31'!E483</f>
        <v>0</v>
      </c>
      <c r="F452" s="428"/>
      <c r="G452" s="169"/>
      <c r="H452" s="7"/>
      <c r="I452" s="7"/>
      <c r="J452" s="142"/>
      <c r="K452" s="116"/>
      <c r="L452" s="143"/>
    </row>
    <row r="453" spans="1:12" ht="15.75" hidden="1" x14ac:dyDescent="0.25">
      <c r="A453" s="127">
        <f>'патриотика0,31'!A484</f>
        <v>0</v>
      </c>
      <c r="B453" s="84" t="s">
        <v>88</v>
      </c>
      <c r="C453" s="221"/>
      <c r="D453" s="170"/>
      <c r="E453" s="435">
        <f>'патриотика0,31'!E484</f>
        <v>0</v>
      </c>
      <c r="F453" s="428"/>
      <c r="G453" s="169"/>
      <c r="H453" s="7"/>
      <c r="I453" s="7"/>
      <c r="J453" s="142"/>
      <c r="K453" s="116"/>
      <c r="L453" s="143"/>
    </row>
    <row r="454" spans="1:12" ht="15.75" hidden="1" x14ac:dyDescent="0.25">
      <c r="A454" s="127">
        <f>'патриотика0,31'!A485</f>
        <v>0</v>
      </c>
      <c r="B454" s="84" t="s">
        <v>88</v>
      </c>
      <c r="C454" s="221"/>
      <c r="D454" s="170"/>
      <c r="E454" s="435">
        <f>'патриотика0,31'!E485</f>
        <v>0</v>
      </c>
      <c r="F454" s="428"/>
      <c r="G454" s="169"/>
      <c r="H454" s="7"/>
      <c r="I454" s="7"/>
      <c r="J454" s="142"/>
      <c r="K454" s="116"/>
      <c r="L454" s="143"/>
    </row>
    <row r="455" spans="1:12" ht="15.75" hidden="1" x14ac:dyDescent="0.25">
      <c r="A455" s="127">
        <f>'патриотика0,31'!A486</f>
        <v>0</v>
      </c>
      <c r="B455" s="84" t="s">
        <v>88</v>
      </c>
      <c r="C455" s="221"/>
      <c r="D455" s="170"/>
      <c r="E455" s="435">
        <f>'патриотика0,31'!E486</f>
        <v>0</v>
      </c>
      <c r="F455" s="428"/>
      <c r="G455" s="169"/>
      <c r="H455" s="7"/>
      <c r="I455" s="7"/>
      <c r="J455" s="142"/>
      <c r="K455" s="116"/>
      <c r="L455" s="143"/>
    </row>
    <row r="456" spans="1:12" ht="15.75" hidden="1" x14ac:dyDescent="0.25">
      <c r="A456" s="127">
        <f>'патриотика0,31'!A487</f>
        <v>0</v>
      </c>
      <c r="B456" s="84" t="s">
        <v>88</v>
      </c>
      <c r="C456" s="221"/>
      <c r="D456" s="170"/>
      <c r="E456" s="435">
        <f>'патриотика0,31'!E487</f>
        <v>0</v>
      </c>
      <c r="F456" s="428"/>
      <c r="G456" s="169"/>
      <c r="H456" s="7"/>
      <c r="I456" s="7"/>
      <c r="J456" s="142"/>
      <c r="K456" s="116"/>
      <c r="L456" s="143"/>
    </row>
    <row r="457" spans="1:12" ht="15.75" hidden="1" x14ac:dyDescent="0.25">
      <c r="A457" s="127">
        <f>'патриотика0,31'!A488</f>
        <v>0</v>
      </c>
      <c r="B457" s="84" t="s">
        <v>88</v>
      </c>
      <c r="C457" s="221"/>
      <c r="D457" s="170"/>
      <c r="E457" s="435">
        <f>'патриотика0,31'!E488</f>
        <v>0</v>
      </c>
      <c r="F457" s="428"/>
      <c r="G457" s="169"/>
      <c r="H457" s="7"/>
      <c r="I457" s="7"/>
      <c r="J457" s="142"/>
      <c r="K457" s="116"/>
      <c r="L457" s="143"/>
    </row>
    <row r="458" spans="1:12" ht="15.75" hidden="1" x14ac:dyDescent="0.25">
      <c r="A458" s="127">
        <f>'патриотика0,31'!A489</f>
        <v>0</v>
      </c>
      <c r="B458" s="84" t="s">
        <v>88</v>
      </c>
      <c r="C458" s="221"/>
      <c r="D458" s="170"/>
      <c r="E458" s="435">
        <f>'патриотика0,31'!E489</f>
        <v>0</v>
      </c>
      <c r="F458" s="428"/>
      <c r="G458" s="169"/>
      <c r="H458" s="7"/>
      <c r="I458" s="7"/>
      <c r="J458" s="142"/>
      <c r="K458" s="116"/>
      <c r="L458" s="143"/>
    </row>
    <row r="459" spans="1:12" ht="15.75" hidden="1" x14ac:dyDescent="0.25">
      <c r="A459" s="127">
        <f>'патриотика0,31'!A490</f>
        <v>0</v>
      </c>
      <c r="B459" s="84" t="s">
        <v>88</v>
      </c>
      <c r="C459" s="221"/>
      <c r="D459" s="170"/>
      <c r="E459" s="435">
        <f>'патриотика0,31'!E490</f>
        <v>0</v>
      </c>
      <c r="F459" s="428"/>
      <c r="G459" s="169"/>
      <c r="H459" s="7"/>
      <c r="I459" s="7"/>
      <c r="J459" s="142"/>
      <c r="K459" s="116"/>
      <c r="L459" s="143"/>
    </row>
    <row r="460" spans="1:12" ht="15.75" hidden="1" x14ac:dyDescent="0.25">
      <c r="A460" s="127">
        <f>'патриотика0,31'!A491</f>
        <v>0</v>
      </c>
      <c r="B460" s="84" t="s">
        <v>88</v>
      </c>
      <c r="C460" s="221"/>
      <c r="D460" s="170"/>
      <c r="E460" s="435">
        <f>'патриотика0,31'!E491</f>
        <v>0</v>
      </c>
      <c r="F460" s="428"/>
      <c r="G460" s="169"/>
      <c r="H460" s="7"/>
      <c r="I460" s="7"/>
      <c r="J460" s="142"/>
      <c r="K460" s="116"/>
      <c r="L460" s="143"/>
    </row>
    <row r="461" spans="1:12" ht="15.75" hidden="1" x14ac:dyDescent="0.25">
      <c r="A461" s="127">
        <f>'патриотика0,31'!A492</f>
        <v>0</v>
      </c>
      <c r="B461" s="84" t="s">
        <v>88</v>
      </c>
      <c r="C461" s="221"/>
      <c r="D461" s="170"/>
      <c r="E461" s="435">
        <f>'патриотика0,31'!E492</f>
        <v>0</v>
      </c>
      <c r="F461" s="428"/>
      <c r="G461" s="169"/>
      <c r="H461" s="7"/>
      <c r="I461" s="7"/>
      <c r="J461" s="142"/>
      <c r="K461" s="116"/>
      <c r="L461" s="143"/>
    </row>
    <row r="462" spans="1:12" ht="15.75" hidden="1" x14ac:dyDescent="0.25">
      <c r="A462" s="127">
        <f>'патриотика0,31'!A493</f>
        <v>0</v>
      </c>
      <c r="B462" s="84" t="s">
        <v>88</v>
      </c>
      <c r="C462" s="221"/>
      <c r="D462" s="170"/>
      <c r="E462" s="435">
        <f>'патриотика0,31'!E493</f>
        <v>0</v>
      </c>
      <c r="F462" s="428"/>
      <c r="G462" s="169"/>
      <c r="H462" s="7"/>
      <c r="I462" s="7"/>
      <c r="J462" s="142"/>
      <c r="K462" s="116"/>
      <c r="L462" s="143"/>
    </row>
    <row r="463" spans="1:12" ht="15.75" hidden="1" x14ac:dyDescent="0.25">
      <c r="A463" s="127">
        <f>'патриотика0,31'!A494</f>
        <v>0</v>
      </c>
      <c r="B463" s="84" t="s">
        <v>88</v>
      </c>
      <c r="C463" s="221"/>
      <c r="D463" s="170"/>
      <c r="E463" s="435">
        <f>'патриотика0,31'!E494</f>
        <v>0</v>
      </c>
      <c r="F463" s="428"/>
      <c r="G463" s="169"/>
      <c r="H463" s="7"/>
      <c r="I463" s="7"/>
      <c r="J463" s="142"/>
      <c r="K463" s="116"/>
      <c r="L463" s="143"/>
    </row>
    <row r="464" spans="1:12" ht="15.75" hidden="1" x14ac:dyDescent="0.25">
      <c r="A464" s="127">
        <f>'патриотика0,31'!A495</f>
        <v>0</v>
      </c>
      <c r="B464" s="84" t="s">
        <v>88</v>
      </c>
      <c r="C464" s="221"/>
      <c r="D464" s="170"/>
      <c r="E464" s="435">
        <f>'патриотика0,31'!E495</f>
        <v>0</v>
      </c>
      <c r="F464" s="428"/>
      <c r="G464" s="169"/>
      <c r="H464" s="7"/>
      <c r="I464" s="7"/>
      <c r="J464" s="142"/>
      <c r="K464" s="116"/>
      <c r="L464" s="143"/>
    </row>
    <row r="465" spans="1:12" ht="15.75" hidden="1" x14ac:dyDescent="0.25">
      <c r="A465" s="127">
        <f>'патриотика0,31'!A496</f>
        <v>0</v>
      </c>
      <c r="B465" s="84" t="s">
        <v>88</v>
      </c>
      <c r="C465" s="221"/>
      <c r="D465" s="170"/>
      <c r="E465" s="435">
        <f>'патриотика0,31'!E496</f>
        <v>0</v>
      </c>
      <c r="F465" s="428"/>
      <c r="G465" s="169"/>
      <c r="H465" s="7"/>
      <c r="I465" s="7"/>
      <c r="J465" s="142"/>
      <c r="K465" s="116"/>
      <c r="L465" s="143"/>
    </row>
    <row r="466" spans="1:12" ht="15.75" hidden="1" x14ac:dyDescent="0.25">
      <c r="A466" s="127">
        <f>'патриотика0,31'!A497</f>
        <v>0</v>
      </c>
      <c r="B466" s="84" t="s">
        <v>88</v>
      </c>
      <c r="C466" s="221"/>
      <c r="D466" s="170"/>
      <c r="E466" s="435">
        <f>'патриотика0,31'!E497</f>
        <v>0</v>
      </c>
      <c r="F466" s="428"/>
      <c r="G466" s="169"/>
      <c r="H466" s="7"/>
      <c r="I466" s="7"/>
      <c r="J466" s="142"/>
      <c r="K466" s="116"/>
      <c r="L466" s="143"/>
    </row>
    <row r="467" spans="1:12" ht="15.75" hidden="1" x14ac:dyDescent="0.25">
      <c r="A467" s="127">
        <f>'патриотика0,31'!A498</f>
        <v>0</v>
      </c>
      <c r="B467" s="84" t="s">
        <v>88</v>
      </c>
      <c r="C467" s="221"/>
      <c r="D467" s="170"/>
      <c r="E467" s="435">
        <f>'патриотика0,31'!E498</f>
        <v>0</v>
      </c>
      <c r="F467" s="428"/>
      <c r="G467" s="169"/>
      <c r="H467" s="7"/>
      <c r="I467" s="7"/>
      <c r="J467" s="142"/>
      <c r="K467" s="116"/>
      <c r="L467" s="143"/>
    </row>
    <row r="468" spans="1:12" ht="15.75" hidden="1" x14ac:dyDescent="0.25">
      <c r="A468" s="127">
        <f>'патриотика0,31'!A499</f>
        <v>0</v>
      </c>
      <c r="B468" s="84" t="s">
        <v>88</v>
      </c>
      <c r="C468" s="221"/>
      <c r="D468" s="170"/>
      <c r="E468" s="435">
        <f>'патриотика0,31'!E499</f>
        <v>0</v>
      </c>
      <c r="F468" s="428"/>
      <c r="G468" s="169"/>
      <c r="H468" s="7"/>
      <c r="I468" s="7"/>
      <c r="J468" s="142"/>
      <c r="K468" s="116"/>
      <c r="L468" s="143"/>
    </row>
    <row r="469" spans="1:12" ht="15.75" hidden="1" x14ac:dyDescent="0.25">
      <c r="A469" s="127">
        <f>'патриотика0,31'!A500</f>
        <v>0</v>
      </c>
      <c r="B469" s="84" t="s">
        <v>88</v>
      </c>
      <c r="C469" s="221"/>
      <c r="D469" s="170"/>
      <c r="E469" s="435">
        <f>'патриотика0,31'!E500</f>
        <v>0</v>
      </c>
      <c r="F469" s="428"/>
      <c r="G469" s="169"/>
      <c r="H469" s="7"/>
      <c r="I469" s="7"/>
      <c r="J469" s="142"/>
      <c r="K469" s="116"/>
      <c r="L469" s="143"/>
    </row>
    <row r="470" spans="1:12" ht="15.75" hidden="1" x14ac:dyDescent="0.25">
      <c r="A470" s="127">
        <f>'патриотика0,31'!A501</f>
        <v>0</v>
      </c>
      <c r="B470" s="84" t="s">
        <v>88</v>
      </c>
      <c r="C470" s="221"/>
      <c r="D470" s="170"/>
      <c r="E470" s="435">
        <f>'патриотика0,31'!E501</f>
        <v>0</v>
      </c>
      <c r="F470" s="428"/>
      <c r="G470" s="169"/>
      <c r="H470" s="7"/>
      <c r="I470" s="7"/>
      <c r="J470" s="142"/>
      <c r="K470" s="116"/>
      <c r="L470" s="143"/>
    </row>
    <row r="471" spans="1:12" ht="15.75" hidden="1" x14ac:dyDescent="0.25">
      <c r="A471" s="127">
        <f>'патриотика0,31'!A502</f>
        <v>0</v>
      </c>
      <c r="B471" s="84" t="s">
        <v>88</v>
      </c>
      <c r="C471" s="221"/>
      <c r="D471" s="170"/>
      <c r="E471" s="435">
        <f>'патриотика0,31'!E502</f>
        <v>0</v>
      </c>
      <c r="F471" s="428"/>
      <c r="G471" s="169"/>
      <c r="H471" s="7"/>
      <c r="I471" s="7"/>
      <c r="J471" s="142"/>
      <c r="K471" s="116"/>
      <c r="L471" s="143"/>
    </row>
    <row r="472" spans="1:12" ht="18.75" x14ac:dyDescent="0.25">
      <c r="A472" s="694" t="s">
        <v>31</v>
      </c>
      <c r="B472" s="728"/>
      <c r="C472" s="728"/>
      <c r="D472" s="728"/>
      <c r="E472" s="695"/>
      <c r="F472" s="502">
        <f>SUM(F227:F471)</f>
        <v>122684.79999999999</v>
      </c>
      <c r="G472" s="169"/>
      <c r="H472" s="7"/>
      <c r="I472" s="7"/>
    </row>
    <row r="473" spans="1:12" ht="15.75" x14ac:dyDescent="0.25">
      <c r="A473" s="7"/>
      <c r="B473" s="7"/>
      <c r="C473" s="7"/>
      <c r="D473" s="7"/>
      <c r="E473" s="169"/>
      <c r="F473" s="7"/>
      <c r="G473" s="169"/>
      <c r="H473" s="7"/>
      <c r="I473" s="7"/>
    </row>
    <row r="474" spans="1:12" ht="15.75" x14ac:dyDescent="0.25">
      <c r="A474" s="7"/>
      <c r="B474" s="7"/>
      <c r="C474" s="7"/>
      <c r="D474" s="7"/>
      <c r="E474" s="7"/>
      <c r="F474" s="7"/>
    </row>
  </sheetData>
  <autoFilter ref="A225:I387" xr:uid="{00000000-0009-0000-0000-000007000000}"/>
  <mergeCells count="172">
    <mergeCell ref="A121:H121"/>
    <mergeCell ref="A122:A124"/>
    <mergeCell ref="B122:C124"/>
    <mergeCell ref="D122:D124"/>
    <mergeCell ref="E122:E124"/>
    <mergeCell ref="F122:F124"/>
    <mergeCell ref="B125:C125"/>
    <mergeCell ref="B127:C127"/>
    <mergeCell ref="A111:H111"/>
    <mergeCell ref="A112:A114"/>
    <mergeCell ref="B112:C114"/>
    <mergeCell ref="D112:D114"/>
    <mergeCell ref="E112:E114"/>
    <mergeCell ref="F112:F114"/>
    <mergeCell ref="B115:C115"/>
    <mergeCell ref="B117:C117"/>
    <mergeCell ref="B118:C118"/>
    <mergeCell ref="A1:I1"/>
    <mergeCell ref="E90:E91"/>
    <mergeCell ref="F90:F91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  <mergeCell ref="A472:E472"/>
    <mergeCell ref="A176:F176"/>
    <mergeCell ref="A221:E221"/>
    <mergeCell ref="A222:F222"/>
    <mergeCell ref="A223:F223"/>
    <mergeCell ref="A224:A225"/>
    <mergeCell ref="B224:B225"/>
    <mergeCell ref="D224:D225"/>
    <mergeCell ref="E224:E225"/>
    <mergeCell ref="F224:F225"/>
    <mergeCell ref="G179:G180"/>
    <mergeCell ref="A184:F184"/>
    <mergeCell ref="A185:F185"/>
    <mergeCell ref="A187:A188"/>
    <mergeCell ref="B187:B188"/>
    <mergeCell ref="D187:D188"/>
    <mergeCell ref="F168:F169"/>
    <mergeCell ref="A150:E150"/>
    <mergeCell ref="E187:E188"/>
    <mergeCell ref="F187:F188"/>
    <mergeCell ref="A179:A180"/>
    <mergeCell ref="B179:B180"/>
    <mergeCell ref="D179:D180"/>
    <mergeCell ref="E179:E180"/>
    <mergeCell ref="F179:F180"/>
    <mergeCell ref="A163:B163"/>
    <mergeCell ref="A164:B164"/>
    <mergeCell ref="A165:B165"/>
    <mergeCell ref="A177:F177"/>
    <mergeCell ref="G168:G169"/>
    <mergeCell ref="A159:B160"/>
    <mergeCell ref="D159:D160"/>
    <mergeCell ref="G159:G160"/>
    <mergeCell ref="A161:B161"/>
    <mergeCell ref="D141:D142"/>
    <mergeCell ref="E141:E142"/>
    <mergeCell ref="F141:F142"/>
    <mergeCell ref="A166:F166"/>
    <mergeCell ref="A168:A169"/>
    <mergeCell ref="B168:B169"/>
    <mergeCell ref="D168:D169"/>
    <mergeCell ref="E168:E169"/>
    <mergeCell ref="A156:F156"/>
    <mergeCell ref="E159:E160"/>
    <mergeCell ref="F159:F160"/>
    <mergeCell ref="A94:B94"/>
    <mergeCell ref="A96:B96"/>
    <mergeCell ref="A95:B95"/>
    <mergeCell ref="A48:B48"/>
    <mergeCell ref="A92:B92"/>
    <mergeCell ref="A93:B93"/>
    <mergeCell ref="A162:B162"/>
    <mergeCell ref="A141:A142"/>
    <mergeCell ref="B141:B142"/>
    <mergeCell ref="B132:C132"/>
    <mergeCell ref="A128:H128"/>
    <mergeCell ref="A129:A131"/>
    <mergeCell ref="B129:C131"/>
    <mergeCell ref="D130:D131"/>
    <mergeCell ref="E130:E131"/>
    <mergeCell ref="F130:F131"/>
    <mergeCell ref="A88:F88"/>
    <mergeCell ref="A90:B91"/>
    <mergeCell ref="D90:D91"/>
    <mergeCell ref="A49:B49"/>
    <mergeCell ref="A50:B50"/>
    <mergeCell ref="A52:B52"/>
    <mergeCell ref="A53:F53"/>
    <mergeCell ref="A55:B56"/>
    <mergeCell ref="B31:C31"/>
    <mergeCell ref="B33:C33"/>
    <mergeCell ref="A57:B57"/>
    <mergeCell ref="A87:B87"/>
    <mergeCell ref="G90:G91"/>
    <mergeCell ref="H90:H9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4:C34"/>
    <mergeCell ref="A97:F97"/>
    <mergeCell ref="G45:G46"/>
    <mergeCell ref="A139:F139"/>
    <mergeCell ref="I101:I103"/>
    <mergeCell ref="A104:A105"/>
    <mergeCell ref="B104:B105"/>
    <mergeCell ref="D104:D105"/>
    <mergeCell ref="E104:E105"/>
    <mergeCell ref="F104:F105"/>
    <mergeCell ref="G104:G105"/>
    <mergeCell ref="I104:I105"/>
    <mergeCell ref="A110:F110"/>
    <mergeCell ref="D129:F129"/>
    <mergeCell ref="A42:F42"/>
    <mergeCell ref="A45:B46"/>
    <mergeCell ref="D45:D46"/>
    <mergeCell ref="A99:H99"/>
    <mergeCell ref="B101:B103"/>
    <mergeCell ref="D101:D103"/>
    <mergeCell ref="E101:F101"/>
    <mergeCell ref="G101:G103"/>
    <mergeCell ref="B40:C40"/>
    <mergeCell ref="B41:C41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87" max="9" man="1"/>
    <brk id="176" max="8" man="1"/>
    <brk id="288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58" t="s">
        <v>74</v>
      </c>
      <c r="B1" s="758"/>
      <c r="C1" s="758"/>
      <c r="D1" s="758"/>
      <c r="E1" s="758"/>
      <c r="F1" s="758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62</v>
      </c>
      <c r="B3" s="15" t="s">
        <v>2</v>
      </c>
      <c r="C3" s="15" t="s">
        <v>63</v>
      </c>
      <c r="D3" s="15" t="s">
        <v>64</v>
      </c>
      <c r="E3" s="14" t="s">
        <v>65</v>
      </c>
      <c r="F3" s="15" t="s">
        <v>66</v>
      </c>
      <c r="G3" s="14" t="s">
        <v>67</v>
      </c>
      <c r="H3" s="14" t="s">
        <v>68</v>
      </c>
      <c r="I3" s="26" t="s">
        <v>69</v>
      </c>
    </row>
    <row r="4" spans="1:9" ht="15.75" x14ac:dyDescent="0.25">
      <c r="A4" s="16" t="s">
        <v>75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76</v>
      </c>
    </row>
    <row r="18" spans="1:9" x14ac:dyDescent="0.25">
      <c r="B18">
        <v>131569.758</v>
      </c>
      <c r="E18" t="s">
        <v>77</v>
      </c>
      <c r="F18" s="1">
        <v>63000</v>
      </c>
      <c r="H18">
        <v>277896</v>
      </c>
      <c r="I18" s="36" t="s">
        <v>78</v>
      </c>
    </row>
    <row r="19" spans="1:9" x14ac:dyDescent="0.25">
      <c r="E19" t="s">
        <v>79</v>
      </c>
      <c r="F19" s="1">
        <v>86158</v>
      </c>
      <c r="I19" t="s">
        <v>80</v>
      </c>
    </row>
    <row r="20" spans="1:9" x14ac:dyDescent="0.25">
      <c r="E20" t="s">
        <v>81</v>
      </c>
      <c r="F20" s="1">
        <f>F19-F18</f>
        <v>23158</v>
      </c>
      <c r="H20" s="28">
        <f>H17+H18+H19</f>
        <v>5487986.7800000003</v>
      </c>
      <c r="I20" t="s">
        <v>59</v>
      </c>
    </row>
    <row r="21" spans="1:9" x14ac:dyDescent="0.25">
      <c r="E21" t="s">
        <v>82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инновации+добровольчество0,41</vt:lpstr>
      <vt:lpstr>Лист1</vt:lpstr>
      <vt:lpstr>натур показатели патриотика</vt:lpstr>
      <vt:lpstr>патриотика0,31</vt:lpstr>
      <vt:lpstr>натур показатели таланты+инициа</vt:lpstr>
      <vt:lpstr>таланты+инициативы0,28</vt:lpstr>
      <vt:lpstr>Лист3</vt:lpstr>
      <vt:lpstr>затраты!Область_печати</vt:lpstr>
      <vt:lpstr>'инновации+добровольчество0,41'!Область_печати</vt:lpstr>
      <vt:lpstr>'патриотика0,31'!Область_печати</vt:lpstr>
      <vt:lpstr>'таланты+инициативы0,28'!Область_печати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2020-12-09T03:52:52Z</dcterms:modified>
</cp:coreProperties>
</file>