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filterPrivacy="1" defaultThemeVersion="124226"/>
  <xr:revisionPtr revIDLastSave="0" documentId="13_ncr:1_{8D5FF311-A8DC-40AC-82B4-1EBE54B7A487}" xr6:coauthVersionLast="46" xr6:coauthVersionMax="46" xr10:uidLastSave="{00000000-0000-0000-0000-000000000000}"/>
  <bookViews>
    <workbookView xWindow="-120" yWindow="-120" windowWidth="29040" windowHeight="15840" tabRatio="891" xr2:uid="{00000000-000D-0000-FFFF-FFFF00000000}"/>
  </bookViews>
  <sheets>
    <sheet name="затраты" sheetId="37" r:id="rId1"/>
    <sheet name="натур показатели инновации+добр" sheetId="38" r:id="rId2"/>
    <sheet name="инновации+добровольчество0,369" sheetId="31" r:id="rId3"/>
    <sheet name="Лист1" sheetId="41" r:id="rId4"/>
    <sheet name="натур показатели патриотика" sheetId="39" r:id="rId5"/>
    <sheet name="патриотика0,369" sheetId="14" r:id="rId6"/>
    <sheet name="натур показатели таланты+инициа" sheetId="40" r:id="rId7"/>
    <sheet name="таланты+инициативы0,262" sheetId="15" r:id="rId8"/>
    <sheet name="Лист3" sheetId="36" state="hidden" r:id="rId9"/>
  </sheets>
  <externalReferences>
    <externalReference r:id="rId10"/>
    <externalReference r:id="rId11"/>
  </externalReferences>
  <definedNames>
    <definedName name="_xlnm._FilterDatabase" localSheetId="2" hidden="1">'инновации+добровольчество0,369'!$A$191:$I$384</definedName>
    <definedName name="_xlnm._FilterDatabase" localSheetId="7" hidden="1">'таланты+инициативы0,262'!$A$190:$I$354</definedName>
    <definedName name="_xlnm.Print_Area" localSheetId="0">затраты!$A$1:$K$24</definedName>
    <definedName name="_xlnm.Print_Area" localSheetId="2">'инновации+добровольчество0,369'!$A$1:$I$446</definedName>
    <definedName name="_xlnm.Print_Area" localSheetId="5">'патриотика0,369'!$A$1:$I$463</definedName>
    <definedName name="_xlnm.Print_Area" localSheetId="7">'таланты+инициативы0,262'!$A$1:$I$439</definedName>
  </definedNames>
  <calcPr calcId="181029"/>
  <fileRecoveryPr autoRecover="0"/>
</workbook>
</file>

<file path=xl/calcChain.xml><?xml version="1.0" encoding="utf-8"?>
<calcChain xmlns="http://schemas.openxmlformats.org/spreadsheetml/2006/main">
  <c r="E137" i="38" l="1"/>
  <c r="E138" i="38"/>
  <c r="E139" i="38"/>
  <c r="E140" i="38"/>
  <c r="D137" i="38"/>
  <c r="D138" i="38"/>
  <c r="D139" i="38"/>
  <c r="D140" i="38"/>
  <c r="D141" i="38"/>
  <c r="D142" i="38"/>
  <c r="C137" i="38"/>
  <c r="C138" i="38"/>
  <c r="C139" i="38"/>
  <c r="C140" i="38"/>
  <c r="C141" i="38"/>
  <c r="C142" i="38"/>
  <c r="C143" i="38"/>
  <c r="C144" i="38"/>
  <c r="C145" i="38"/>
  <c r="C146" i="38"/>
  <c r="C147" i="38"/>
  <c r="C148" i="38"/>
  <c r="C149" i="38"/>
  <c r="C150" i="38"/>
  <c r="C151" i="38"/>
  <c r="C152" i="38"/>
  <c r="C153" i="38"/>
  <c r="C154" i="38"/>
  <c r="C155" i="38"/>
  <c r="C156" i="38"/>
  <c r="C157" i="38"/>
  <c r="C158" i="38"/>
  <c r="C159" i="38"/>
  <c r="C160" i="38"/>
  <c r="C161" i="38"/>
  <c r="C162" i="38"/>
  <c r="C163" i="38"/>
  <c r="C164" i="38"/>
  <c r="C165" i="38"/>
  <c r="C166" i="38"/>
  <c r="C167" i="38"/>
  <c r="C168" i="38"/>
  <c r="C169" i="38"/>
  <c r="C170" i="38"/>
  <c r="C171" i="38"/>
  <c r="C172" i="38"/>
  <c r="C173" i="38"/>
  <c r="C174" i="38"/>
  <c r="C175" i="38"/>
  <c r="C176" i="38"/>
  <c r="C177" i="38"/>
  <c r="C178" i="38"/>
  <c r="C179" i="38"/>
  <c r="C180" i="38"/>
  <c r="C181" i="38"/>
  <c r="C182" i="38"/>
  <c r="C183" i="38"/>
  <c r="C184" i="38"/>
  <c r="C185" i="38"/>
  <c r="C186" i="38"/>
  <c r="C187" i="38"/>
  <c r="C188" i="38"/>
  <c r="C189" i="38"/>
  <c r="C190" i="38"/>
  <c r="C191" i="38"/>
  <c r="C192" i="38"/>
  <c r="C193" i="38"/>
  <c r="C194" i="38"/>
  <c r="C195" i="38"/>
  <c r="C196" i="38"/>
  <c r="C197" i="38"/>
  <c r="C198" i="38"/>
  <c r="C199" i="38"/>
  <c r="C200" i="38"/>
  <c r="C201" i="38"/>
  <c r="C202" i="38"/>
  <c r="C203" i="38"/>
  <c r="C204" i="38"/>
  <c r="C205" i="38"/>
  <c r="C206" i="38"/>
  <c r="C207" i="38"/>
  <c r="C208" i="38"/>
  <c r="C209" i="38"/>
  <c r="C210" i="38"/>
  <c r="C211" i="38"/>
  <c r="C212" i="38"/>
  <c r="C213" i="38"/>
  <c r="C214" i="38"/>
  <c r="C215" i="38"/>
  <c r="C216" i="38"/>
  <c r="C217" i="38"/>
  <c r="C218" i="38"/>
  <c r="C219" i="38"/>
  <c r="C220" i="38"/>
  <c r="C221" i="38"/>
  <c r="C222" i="38"/>
  <c r="C223" i="38"/>
  <c r="C224" i="38"/>
  <c r="C225" i="38"/>
  <c r="C226" i="38"/>
  <c r="C227" i="38"/>
  <c r="C228" i="38"/>
  <c r="C229" i="38"/>
  <c r="C230" i="38"/>
  <c r="C231" i="38"/>
  <c r="C232" i="38"/>
  <c r="C233" i="38"/>
  <c r="C234" i="38"/>
  <c r="C235" i="38"/>
  <c r="C236" i="38"/>
  <c r="C237" i="38"/>
  <c r="C238" i="38"/>
  <c r="C239" i="38"/>
  <c r="C240" i="38"/>
  <c r="C241" i="38"/>
  <c r="C242" i="38"/>
  <c r="C243" i="38"/>
  <c r="C244" i="38"/>
  <c r="C245" i="38"/>
  <c r="C246" i="38"/>
  <c r="C247" i="38"/>
  <c r="C248" i="38"/>
  <c r="C249" i="38"/>
  <c r="C250" i="38"/>
  <c r="C251" i="38"/>
  <c r="C252" i="38"/>
  <c r="C253" i="38"/>
  <c r="C254" i="38"/>
  <c r="C255" i="38"/>
  <c r="C256" i="38"/>
  <c r="C257" i="38"/>
  <c r="C258" i="38"/>
  <c r="C259" i="38"/>
  <c r="C260" i="38"/>
  <c r="C261" i="38"/>
  <c r="C262" i="38"/>
  <c r="C263" i="38"/>
  <c r="C264" i="38"/>
  <c r="C265" i="38"/>
  <c r="C266" i="38"/>
  <c r="C267" i="38"/>
  <c r="C268" i="38"/>
  <c r="C269" i="38"/>
  <c r="C270" i="38"/>
  <c r="C271" i="38"/>
  <c r="C272" i="38"/>
  <c r="C273" i="38"/>
  <c r="C274" i="38"/>
  <c r="C275" i="38"/>
  <c r="C276" i="38"/>
  <c r="C277" i="38"/>
  <c r="C278" i="38"/>
  <c r="C279" i="38"/>
  <c r="C280" i="38"/>
  <c r="C281" i="38"/>
  <c r="C282" i="38"/>
  <c r="C283" i="38"/>
  <c r="C284" i="38"/>
  <c r="C285" i="38"/>
  <c r="C286" i="38"/>
  <c r="C287" i="38"/>
  <c r="C288" i="38"/>
  <c r="C289" i="38"/>
  <c r="C290" i="38"/>
  <c r="C291" i="38"/>
  <c r="C292" i="38"/>
  <c r="C293" i="38"/>
  <c r="C294" i="38"/>
  <c r="C295" i="38"/>
  <c r="C296" i="38"/>
  <c r="C297" i="38"/>
  <c r="C298" i="38"/>
  <c r="C299" i="38"/>
  <c r="C300" i="38"/>
  <c r="C301" i="38"/>
  <c r="C302" i="38"/>
  <c r="C303" i="38"/>
  <c r="C304" i="38"/>
  <c r="C305" i="38"/>
  <c r="C306" i="38"/>
  <c r="C307" i="38"/>
  <c r="C308" i="38"/>
  <c r="C309" i="38"/>
  <c r="C310" i="38"/>
  <c r="C311" i="38"/>
  <c r="C312" i="38"/>
  <c r="C313" i="38"/>
  <c r="C314" i="38"/>
  <c r="C315" i="38"/>
  <c r="C316" i="38"/>
  <c r="C317" i="38"/>
  <c r="C318" i="38"/>
  <c r="C319" i="38"/>
  <c r="C320" i="38"/>
  <c r="C321" i="38"/>
  <c r="C322" i="38"/>
  <c r="C323" i="38"/>
  <c r="C324" i="38"/>
  <c r="C325" i="38"/>
  <c r="C326" i="38"/>
  <c r="C327" i="38"/>
  <c r="C328" i="38"/>
  <c r="C329" i="38"/>
  <c r="C330" i="38"/>
  <c r="C331" i="38"/>
  <c r="C332" i="38"/>
  <c r="C333" i="38"/>
  <c r="C334" i="38"/>
  <c r="C335" i="38"/>
  <c r="C336" i="38"/>
  <c r="C337" i="38"/>
  <c r="C338" i="38"/>
  <c r="C339" i="38"/>
  <c r="C340" i="38"/>
  <c r="C341" i="38"/>
  <c r="C342" i="38"/>
  <c r="C343" i="38"/>
  <c r="C344" i="38"/>
  <c r="C345" i="38"/>
  <c r="C346" i="38"/>
  <c r="C347" i="38"/>
  <c r="C348" i="38"/>
  <c r="C349" i="38"/>
  <c r="C350" i="38"/>
  <c r="C351" i="38"/>
  <c r="C352" i="38"/>
  <c r="C353" i="38"/>
  <c r="C354" i="38"/>
  <c r="C355" i="38"/>
  <c r="C356" i="38"/>
  <c r="C357" i="38"/>
  <c r="C358" i="38"/>
  <c r="C359" i="38"/>
  <c r="C360" i="38"/>
  <c r="C361" i="38"/>
  <c r="C362" i="38"/>
  <c r="C363" i="38"/>
  <c r="C364" i="38"/>
  <c r="C365" i="38"/>
  <c r="C366" i="38"/>
  <c r="C367" i="38"/>
  <c r="C368" i="38"/>
  <c r="C369" i="38"/>
  <c r="C370" i="38"/>
  <c r="C371" i="38"/>
  <c r="C372" i="38"/>
  <c r="C373" i="38"/>
  <c r="C374" i="38"/>
  <c r="C375" i="38"/>
  <c r="C376" i="38"/>
  <c r="C377" i="38"/>
  <c r="C378" i="38"/>
  <c r="C379" i="38"/>
  <c r="E98" i="38"/>
  <c r="E99" i="38"/>
  <c r="D98" i="38"/>
  <c r="D99" i="38"/>
  <c r="C98" i="38"/>
  <c r="C99" i="38"/>
  <c r="F112" i="31"/>
  <c r="F127" i="14"/>
  <c r="F233" i="31"/>
  <c r="F194" i="31"/>
  <c r="F195" i="31"/>
  <c r="E195" i="31"/>
  <c r="E196" i="31"/>
  <c r="E197" i="31"/>
  <c r="E198" i="31"/>
  <c r="E199" i="31"/>
  <c r="E200" i="31"/>
  <c r="E201" i="31"/>
  <c r="E202" i="31"/>
  <c r="E203" i="31"/>
  <c r="E204" i="31"/>
  <c r="E205" i="31"/>
  <c r="E206" i="31"/>
  <c r="E207" i="31"/>
  <c r="E208" i="31"/>
  <c r="E209" i="31"/>
  <c r="E210" i="31"/>
  <c r="E211" i="31"/>
  <c r="E212" i="31"/>
  <c r="E213" i="31"/>
  <c r="E214" i="31"/>
  <c r="E215" i="31"/>
  <c r="E216" i="31"/>
  <c r="E217" i="31"/>
  <c r="E218" i="31"/>
  <c r="E219" i="31"/>
  <c r="E220" i="31"/>
  <c r="E221" i="31"/>
  <c r="E222" i="31"/>
  <c r="E223" i="31"/>
  <c r="E224" i="31"/>
  <c r="E225" i="31"/>
  <c r="E226" i="31"/>
  <c r="E227" i="31"/>
  <c r="E228" i="31"/>
  <c r="E229" i="31"/>
  <c r="E230" i="31"/>
  <c r="E231" i="31"/>
  <c r="E232" i="31"/>
  <c r="E233" i="31"/>
  <c r="E235" i="31"/>
  <c r="F235" i="31" s="1"/>
  <c r="E237" i="31"/>
  <c r="E194" i="31"/>
  <c r="D195" i="31"/>
  <c r="D203" i="31"/>
  <c r="D205" i="31"/>
  <c r="D207" i="31"/>
  <c r="D208" i="31"/>
  <c r="D215" i="31"/>
  <c r="D217" i="31"/>
  <c r="D218" i="31"/>
  <c r="D219" i="31"/>
  <c r="D220" i="31"/>
  <c r="D221" i="31"/>
  <c r="D222" i="31"/>
  <c r="D223" i="31"/>
  <c r="D225" i="31"/>
  <c r="D226" i="31"/>
  <c r="D227" i="31"/>
  <c r="D229" i="31"/>
  <c r="D230" i="31"/>
  <c r="D231" i="31"/>
  <c r="D233" i="31"/>
  <c r="D234" i="31"/>
  <c r="D235" i="31"/>
  <c r="D236" i="31"/>
  <c r="D237" i="31"/>
  <c r="E141" i="38" s="1"/>
  <c r="D194" i="31"/>
  <c r="A237" i="31"/>
  <c r="A238" i="31"/>
  <c r="A213" i="31"/>
  <c r="A214" i="31"/>
  <c r="A215" i="31"/>
  <c r="A216" i="31"/>
  <c r="A217" i="31"/>
  <c r="A218" i="31"/>
  <c r="A219" i="31"/>
  <c r="A220" i="31"/>
  <c r="A221" i="31"/>
  <c r="A222" i="31"/>
  <c r="A223" i="31"/>
  <c r="A224" i="31"/>
  <c r="A225" i="31"/>
  <c r="A226" i="31"/>
  <c r="A227" i="31"/>
  <c r="A228" i="31"/>
  <c r="A229" i="31"/>
  <c r="A230" i="31"/>
  <c r="A231" i="31"/>
  <c r="A232" i="31"/>
  <c r="A233" i="31"/>
  <c r="A234" i="31"/>
  <c r="A235" i="31"/>
  <c r="A236" i="31"/>
  <c r="A195" i="31"/>
  <c r="A196" i="31"/>
  <c r="A197" i="31"/>
  <c r="A198" i="31"/>
  <c r="A199" i="31"/>
  <c r="A200" i="31"/>
  <c r="A201" i="31"/>
  <c r="A202" i="31"/>
  <c r="A203" i="31"/>
  <c r="A204" i="31"/>
  <c r="A205" i="31"/>
  <c r="A206" i="31"/>
  <c r="A207" i="31"/>
  <c r="A208" i="31"/>
  <c r="A209" i="31"/>
  <c r="A210" i="31"/>
  <c r="A211" i="31"/>
  <c r="A212" i="31"/>
  <c r="A194" i="31"/>
  <c r="E154" i="31"/>
  <c r="E155" i="31"/>
  <c r="E156" i="31"/>
  <c r="E157" i="31"/>
  <c r="E158" i="31"/>
  <c r="E159" i="31"/>
  <c r="E160" i="31"/>
  <c r="E161" i="31"/>
  <c r="E162" i="31"/>
  <c r="E163" i="31"/>
  <c r="E164" i="31"/>
  <c r="E165" i="31"/>
  <c r="E166" i="31"/>
  <c r="E167" i="31"/>
  <c r="E168" i="31"/>
  <c r="E169" i="31"/>
  <c r="E170" i="31"/>
  <c r="E171" i="31"/>
  <c r="E153" i="31"/>
  <c r="D154" i="31"/>
  <c r="D155" i="31"/>
  <c r="D156" i="31"/>
  <c r="D157" i="31"/>
  <c r="D158" i="31"/>
  <c r="D159" i="31"/>
  <c r="D160" i="31"/>
  <c r="D161" i="31"/>
  <c r="D162" i="31"/>
  <c r="D163" i="31"/>
  <c r="D164" i="31"/>
  <c r="D165" i="31"/>
  <c r="D166" i="31"/>
  <c r="D167" i="31"/>
  <c r="D168" i="31"/>
  <c r="D169" i="31"/>
  <c r="D170" i="31"/>
  <c r="D171" i="31"/>
  <c r="D153" i="31"/>
  <c r="B153" i="31"/>
  <c r="B154" i="31"/>
  <c r="A154" i="31"/>
  <c r="A155" i="31"/>
  <c r="A156" i="31"/>
  <c r="A157" i="31"/>
  <c r="A158" i="31"/>
  <c r="A159" i="31"/>
  <c r="A160" i="31"/>
  <c r="A161" i="31"/>
  <c r="A162" i="31"/>
  <c r="A163" i="31"/>
  <c r="A164" i="31"/>
  <c r="A165" i="31"/>
  <c r="A166" i="31"/>
  <c r="A167" i="31"/>
  <c r="A168" i="31"/>
  <c r="A169" i="31"/>
  <c r="A170" i="31"/>
  <c r="A171" i="31"/>
  <c r="A172" i="31"/>
  <c r="A153" i="31"/>
  <c r="E134" i="31"/>
  <c r="E135" i="31"/>
  <c r="E136" i="31"/>
  <c r="E137" i="31"/>
  <c r="E133" i="31"/>
  <c r="D134" i="31"/>
  <c r="D135" i="31"/>
  <c r="D136" i="31"/>
  <c r="D137" i="31"/>
  <c r="D133" i="31"/>
  <c r="E113" i="31"/>
  <c r="E114" i="31"/>
  <c r="E115" i="31"/>
  <c r="E116" i="31"/>
  <c r="E117" i="31"/>
  <c r="E112" i="31"/>
  <c r="D113" i="31"/>
  <c r="D114" i="31"/>
  <c r="D115" i="31"/>
  <c r="D116" i="31"/>
  <c r="D117" i="31"/>
  <c r="D112" i="31"/>
  <c r="B84" i="31"/>
  <c r="H84" i="31" s="1"/>
  <c r="B85" i="31"/>
  <c r="H85" i="31" s="1"/>
  <c r="B86" i="31"/>
  <c r="H86" i="31" s="1"/>
  <c r="B83" i="31"/>
  <c r="H83" i="31" s="1"/>
  <c r="G63" i="31"/>
  <c r="B26" i="31"/>
  <c r="H26" i="31" s="1"/>
  <c r="B25" i="31"/>
  <c r="H25" i="31" s="1"/>
  <c r="G151" i="14"/>
  <c r="F216" i="14"/>
  <c r="F217" i="14"/>
  <c r="E217" i="14"/>
  <c r="E218" i="14"/>
  <c r="E219" i="14"/>
  <c r="E220" i="14"/>
  <c r="E221" i="14"/>
  <c r="E222" i="14"/>
  <c r="E223" i="14"/>
  <c r="E224" i="14"/>
  <c r="E225" i="14"/>
  <c r="E226" i="14"/>
  <c r="E227" i="14"/>
  <c r="E228" i="14"/>
  <c r="E229" i="14"/>
  <c r="E230" i="14"/>
  <c r="E231" i="14"/>
  <c r="E232" i="14"/>
  <c r="E233" i="14"/>
  <c r="E234" i="14"/>
  <c r="E235" i="14"/>
  <c r="E236" i="14"/>
  <c r="E237" i="14"/>
  <c r="E238" i="14"/>
  <c r="E239" i="14"/>
  <c r="E240" i="14"/>
  <c r="E241" i="14"/>
  <c r="E242" i="14"/>
  <c r="E243" i="14"/>
  <c r="E244" i="14"/>
  <c r="E245" i="14"/>
  <c r="E246" i="14"/>
  <c r="E247" i="14"/>
  <c r="E248" i="14"/>
  <c r="E249" i="14"/>
  <c r="E250" i="14"/>
  <c r="E251" i="14"/>
  <c r="E252" i="14"/>
  <c r="E253" i="14"/>
  <c r="E254" i="14"/>
  <c r="E255" i="14"/>
  <c r="E256" i="14"/>
  <c r="E234" i="31" s="1"/>
  <c r="F234" i="31" s="1"/>
  <c r="E257" i="14"/>
  <c r="E258" i="14"/>
  <c r="E236" i="31" s="1"/>
  <c r="F236" i="31" s="1"/>
  <c r="E259" i="14"/>
  <c r="E260" i="14"/>
  <c r="E238" i="31" s="1"/>
  <c r="E216" i="14"/>
  <c r="D260" i="14"/>
  <c r="D238" i="31" s="1"/>
  <c r="D259" i="14"/>
  <c r="D254" i="14"/>
  <c r="D232" i="31" s="1"/>
  <c r="D253" i="14"/>
  <c r="D250" i="14"/>
  <c r="D228" i="31" s="1"/>
  <c r="D246" i="14"/>
  <c r="D224" i="31" s="1"/>
  <c r="D238" i="14"/>
  <c r="D216" i="31" s="1"/>
  <c r="D236" i="14"/>
  <c r="D214" i="31" s="1"/>
  <c r="D235" i="14"/>
  <c r="D213" i="31" s="1"/>
  <c r="D234" i="14"/>
  <c r="D212" i="31" s="1"/>
  <c r="D233" i="14"/>
  <c r="D211" i="31" s="1"/>
  <c r="D232" i="14"/>
  <c r="D210" i="31" s="1"/>
  <c r="D231" i="14"/>
  <c r="D209" i="31" s="1"/>
  <c r="D228" i="14"/>
  <c r="D206" i="31" s="1"/>
  <c r="D226" i="14"/>
  <c r="D204" i="31" s="1"/>
  <c r="D224" i="14"/>
  <c r="D202" i="31" s="1"/>
  <c r="D223" i="14"/>
  <c r="D201" i="31" s="1"/>
  <c r="D222" i="14"/>
  <c r="D200" i="31" s="1"/>
  <c r="D221" i="14"/>
  <c r="D199" i="31" s="1"/>
  <c r="D220" i="14"/>
  <c r="D198" i="31" s="1"/>
  <c r="D219" i="14"/>
  <c r="D197" i="31" s="1"/>
  <c r="D218" i="14"/>
  <c r="D196" i="31" s="1"/>
  <c r="D217" i="14"/>
  <c r="D216" i="14"/>
  <c r="A261" i="14"/>
  <c r="A259" i="14"/>
  <c r="A260" i="14"/>
  <c r="A256" i="14"/>
  <c r="A257" i="14"/>
  <c r="A258" i="14"/>
  <c r="A217" i="14"/>
  <c r="A218" i="14"/>
  <c r="A219" i="14"/>
  <c r="A220" i="14"/>
  <c r="A221" i="14"/>
  <c r="A222" i="14"/>
  <c r="A223" i="14"/>
  <c r="A224" i="14"/>
  <c r="A225" i="14"/>
  <c r="A226" i="14"/>
  <c r="A227" i="14"/>
  <c r="A228" i="14"/>
  <c r="A229" i="14"/>
  <c r="A230" i="14"/>
  <c r="A231" i="14"/>
  <c r="A232" i="14"/>
  <c r="A233" i="14"/>
  <c r="A234" i="14"/>
  <c r="A235" i="14"/>
  <c r="A236" i="14"/>
  <c r="A237" i="14"/>
  <c r="A238" i="14"/>
  <c r="A239" i="14"/>
  <c r="A240" i="14"/>
  <c r="A241" i="14"/>
  <c r="A242" i="14"/>
  <c r="A243" i="14"/>
  <c r="A244" i="14"/>
  <c r="A245" i="14"/>
  <c r="A246" i="14"/>
  <c r="A247" i="14"/>
  <c r="A248" i="14"/>
  <c r="A249" i="14"/>
  <c r="A250" i="14"/>
  <c r="A251" i="14"/>
  <c r="A252" i="14"/>
  <c r="A253" i="14"/>
  <c r="A254" i="14"/>
  <c r="A255" i="14"/>
  <c r="A216" i="14"/>
  <c r="E188" i="14"/>
  <c r="E189" i="14"/>
  <c r="E190" i="14"/>
  <c r="E191" i="14"/>
  <c r="E192" i="14"/>
  <c r="E193" i="14"/>
  <c r="E194" i="14"/>
  <c r="E195" i="14"/>
  <c r="E187" i="14"/>
  <c r="D195" i="14"/>
  <c r="D191" i="14"/>
  <c r="D190" i="14"/>
  <c r="D189" i="14"/>
  <c r="D187" i="14"/>
  <c r="D186" i="14"/>
  <c r="D185" i="14"/>
  <c r="D184" i="14"/>
  <c r="D183" i="14"/>
  <c r="D182" i="14"/>
  <c r="D181" i="14"/>
  <c r="D180" i="14"/>
  <c r="D179" i="14"/>
  <c r="D178" i="14"/>
  <c r="E179" i="14"/>
  <c r="E180" i="14"/>
  <c r="E181" i="14"/>
  <c r="E182" i="14"/>
  <c r="E183" i="14"/>
  <c r="E184" i="14"/>
  <c r="E185" i="14"/>
  <c r="E186" i="14"/>
  <c r="E178" i="14"/>
  <c r="A178" i="14"/>
  <c r="A179" i="14"/>
  <c r="A180" i="14"/>
  <c r="A181" i="14"/>
  <c r="A182" i="14"/>
  <c r="A183" i="14"/>
  <c r="A184" i="14"/>
  <c r="A185" i="14"/>
  <c r="A186" i="14"/>
  <c r="A187" i="14"/>
  <c r="A188" i="14"/>
  <c r="A189" i="14"/>
  <c r="A190" i="14"/>
  <c r="A191" i="14"/>
  <c r="A192" i="14"/>
  <c r="A193" i="14"/>
  <c r="A194" i="14"/>
  <c r="A195" i="14"/>
  <c r="A177" i="14"/>
  <c r="B96" i="14"/>
  <c r="H96" i="14" s="1"/>
  <c r="B97" i="14"/>
  <c r="H97" i="14" s="1"/>
  <c r="B98" i="14"/>
  <c r="H98" i="14" s="1"/>
  <c r="B95" i="14"/>
  <c r="H95" i="14" s="1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B25" i="14"/>
  <c r="H25" i="14" s="1"/>
  <c r="B24" i="14"/>
  <c r="H24" i="14" s="1"/>
  <c r="E141" i="40"/>
  <c r="E140" i="40"/>
  <c r="C141" i="40"/>
  <c r="C140" i="40"/>
  <c r="F439" i="15"/>
  <c r="D213" i="15"/>
  <c r="D214" i="15"/>
  <c r="D236" i="15"/>
  <c r="D230" i="15"/>
  <c r="D229" i="15"/>
  <c r="D226" i="15"/>
  <c r="D215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F163" i="15"/>
  <c r="D168" i="15"/>
  <c r="H97" i="15"/>
  <c r="H96" i="15"/>
  <c r="H95" i="15"/>
  <c r="H94" i="15"/>
  <c r="H25" i="15"/>
  <c r="H24" i="15"/>
  <c r="E142" i="38" l="1"/>
  <c r="F238" i="31"/>
  <c r="F237" i="31"/>
  <c r="F153" i="31"/>
  <c r="F154" i="31"/>
  <c r="B218" i="14" l="1"/>
  <c r="B219" i="14"/>
  <c r="B220" i="14"/>
  <c r="B221" i="14"/>
  <c r="B222" i="14"/>
  <c r="B223" i="14"/>
  <c r="B224" i="14"/>
  <c r="B225" i="14"/>
  <c r="B226" i="14"/>
  <c r="B227" i="14"/>
  <c r="B228" i="14"/>
  <c r="B229" i="14"/>
  <c r="B230" i="14"/>
  <c r="B231" i="14"/>
  <c r="B232" i="14"/>
  <c r="B233" i="14"/>
  <c r="B234" i="14"/>
  <c r="B235" i="14"/>
  <c r="B236" i="14"/>
  <c r="F215" i="31"/>
  <c r="E182" i="15"/>
  <c r="E183" i="15"/>
  <c r="E184" i="15"/>
  <c r="E185" i="15"/>
  <c r="B171" i="15"/>
  <c r="E197" i="14"/>
  <c r="E198" i="14"/>
  <c r="B163" i="31"/>
  <c r="B172" i="15" s="1"/>
  <c r="B164" i="31"/>
  <c r="B173" i="15" s="1"/>
  <c r="B165" i="31"/>
  <c r="B174" i="15" s="1"/>
  <c r="B166" i="31"/>
  <c r="B175" i="15" s="1"/>
  <c r="B167" i="31"/>
  <c r="B176" i="15" s="1"/>
  <c r="B168" i="31"/>
  <c r="B177" i="15" s="1"/>
  <c r="B169" i="31"/>
  <c r="B178" i="15" s="1"/>
  <c r="B170" i="31"/>
  <c r="B179" i="15" s="1"/>
  <c r="B171" i="31"/>
  <c r="B180" i="15" s="1"/>
  <c r="B172" i="31"/>
  <c r="B181" i="15" s="1"/>
  <c r="B173" i="31"/>
  <c r="B182" i="15" s="1"/>
  <c r="B174" i="31"/>
  <c r="B183" i="15" s="1"/>
  <c r="B175" i="31"/>
  <c r="B184" i="15" s="1"/>
  <c r="B176" i="31"/>
  <c r="B185" i="15" s="1"/>
  <c r="B162" i="31"/>
  <c r="F216" i="31" l="1"/>
  <c r="B122" i="15"/>
  <c r="A113" i="31"/>
  <c r="A114" i="31"/>
  <c r="A115" i="31"/>
  <c r="A116" i="31"/>
  <c r="A117" i="31"/>
  <c r="A112" i="31"/>
  <c r="D97" i="15" l="1"/>
  <c r="D96" i="15"/>
  <c r="A97" i="15"/>
  <c r="A96" i="15"/>
  <c r="A95" i="15"/>
  <c r="A94" i="15"/>
  <c r="D95" i="15"/>
  <c r="D94" i="15"/>
  <c r="E94" i="15" l="1"/>
  <c r="G94" i="15" s="1"/>
  <c r="I94" i="15" s="1"/>
  <c r="E96" i="15"/>
  <c r="G96" i="15" s="1"/>
  <c r="I96" i="15" s="1"/>
  <c r="E95" i="15"/>
  <c r="G95" i="15" s="1"/>
  <c r="I95" i="15" s="1"/>
  <c r="E97" i="15"/>
  <c r="G97" i="15" s="1"/>
  <c r="I97" i="15" s="1"/>
  <c r="I98" i="15" l="1"/>
  <c r="A96" i="14"/>
  <c r="A97" i="14"/>
  <c r="A98" i="14"/>
  <c r="A95" i="14"/>
  <c r="G73" i="15" l="1"/>
  <c r="G74" i="15"/>
  <c r="G75" i="15"/>
  <c r="G71" i="15"/>
  <c r="A88" i="14" l="1"/>
  <c r="A76" i="31" s="1"/>
  <c r="A14" i="14"/>
  <c r="A15" i="31" s="1"/>
  <c r="E421" i="15" l="1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62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45" i="14"/>
  <c r="E446" i="14"/>
  <c r="E447" i="14"/>
  <c r="E448" i="14"/>
  <c r="E449" i="14"/>
  <c r="D327" i="38"/>
  <c r="D328" i="38"/>
  <c r="D329" i="38"/>
  <c r="D330" i="38"/>
  <c r="D331" i="38"/>
  <c r="D332" i="38"/>
  <c r="D333" i="38"/>
  <c r="D334" i="38"/>
  <c r="D335" i="38"/>
  <c r="D336" i="38"/>
  <c r="D337" i="38"/>
  <c r="D338" i="38"/>
  <c r="C112" i="38"/>
  <c r="C126" i="39" s="1"/>
  <c r="C154" i="40" s="1"/>
  <c r="D112" i="38"/>
  <c r="D126" i="39" s="1"/>
  <c r="D154" i="40" s="1"/>
  <c r="C113" i="38"/>
  <c r="C127" i="39" s="1"/>
  <c r="C155" i="40" s="1"/>
  <c r="D113" i="38"/>
  <c r="D127" i="39" s="1"/>
  <c r="D155" i="40" s="1"/>
  <c r="E113" i="38"/>
  <c r="C103" i="38"/>
  <c r="C117" i="39" s="1"/>
  <c r="C145" i="40" s="1"/>
  <c r="D103" i="38"/>
  <c r="D117" i="39" s="1"/>
  <c r="D145" i="40" s="1"/>
  <c r="D101" i="38"/>
  <c r="D115" i="39" s="1"/>
  <c r="D143" i="40" s="1"/>
  <c r="C101" i="38"/>
  <c r="C115" i="39" s="1"/>
  <c r="C143" i="40" s="1"/>
  <c r="A454" i="14"/>
  <c r="A430" i="15" s="1"/>
  <c r="A455" i="14"/>
  <c r="A431" i="15" s="1"/>
  <c r="A456" i="14"/>
  <c r="A432" i="15" s="1"/>
  <c r="A457" i="14"/>
  <c r="A433" i="15" s="1"/>
  <c r="A458" i="14"/>
  <c r="A434" i="15" s="1"/>
  <c r="A459" i="14"/>
  <c r="A435" i="15" s="1"/>
  <c r="A460" i="14"/>
  <c r="A436" i="15" s="1"/>
  <c r="A461" i="14"/>
  <c r="A437" i="15" s="1"/>
  <c r="A462" i="14"/>
  <c r="A438" i="15" s="1"/>
  <c r="K40" i="41"/>
  <c r="K39" i="41"/>
  <c r="K38" i="41"/>
  <c r="K37" i="41"/>
  <c r="K36" i="41"/>
  <c r="K35" i="41"/>
  <c r="K34" i="41"/>
  <c r="K33" i="41"/>
  <c r="K32" i="41"/>
  <c r="K31" i="41"/>
  <c r="K30" i="41"/>
  <c r="K29" i="41"/>
  <c r="K28" i="41"/>
  <c r="K27" i="41"/>
  <c r="K26" i="41"/>
  <c r="K25" i="41"/>
  <c r="K24" i="41"/>
  <c r="K23" i="41"/>
  <c r="K22" i="41"/>
  <c r="K21" i="41"/>
  <c r="K20" i="41"/>
  <c r="K19" i="41"/>
  <c r="K18" i="41"/>
  <c r="K17" i="41"/>
  <c r="K16" i="41"/>
  <c r="I15" i="41"/>
  <c r="I14" i="41"/>
  <c r="I13" i="41"/>
  <c r="I12" i="41"/>
  <c r="I11" i="41"/>
  <c r="I10" i="41"/>
  <c r="I9" i="41"/>
  <c r="I8" i="41"/>
  <c r="I7" i="41"/>
  <c r="I6" i="41"/>
  <c r="K5" i="41"/>
  <c r="K4" i="41"/>
  <c r="K3" i="41"/>
  <c r="F209" i="31"/>
  <c r="E17" i="40" l="1"/>
  <c r="E18" i="40"/>
  <c r="E19" i="40"/>
  <c r="E20" i="40"/>
  <c r="E21" i="40"/>
  <c r="E22" i="40"/>
  <c r="E23" i="40"/>
  <c r="E24" i="40"/>
  <c r="E25" i="40"/>
  <c r="E26" i="40"/>
  <c r="E27" i="40"/>
  <c r="E28" i="40"/>
  <c r="E29" i="40"/>
  <c r="E30" i="40"/>
  <c r="E31" i="40"/>
  <c r="E32" i="40"/>
  <c r="E33" i="40"/>
  <c r="E34" i="40"/>
  <c r="E35" i="40"/>
  <c r="E36" i="40"/>
  <c r="E37" i="40"/>
  <c r="E38" i="40"/>
  <c r="E39" i="40"/>
  <c r="E40" i="40"/>
  <c r="E41" i="40"/>
  <c r="E42" i="40"/>
  <c r="E43" i="40"/>
  <c r="E44" i="40"/>
  <c r="E45" i="40"/>
  <c r="E46" i="40"/>
  <c r="E47" i="40"/>
  <c r="E48" i="40"/>
  <c r="E49" i="40"/>
  <c r="E50" i="40"/>
  <c r="E51" i="40"/>
  <c r="E52" i="40"/>
  <c r="E53" i="40"/>
  <c r="E54" i="40"/>
  <c r="E55" i="40"/>
  <c r="E56" i="40"/>
  <c r="E57" i="40"/>
  <c r="E58" i="40"/>
  <c r="E59" i="40"/>
  <c r="E60" i="40"/>
  <c r="E61" i="40"/>
  <c r="E62" i="40"/>
  <c r="E63" i="40"/>
  <c r="E64" i="40"/>
  <c r="E65" i="40"/>
  <c r="E66" i="40"/>
  <c r="E67" i="40"/>
  <c r="E68" i="40"/>
  <c r="E69" i="40"/>
  <c r="E70" i="40"/>
  <c r="E71" i="40"/>
  <c r="E72" i="40"/>
  <c r="E73" i="40"/>
  <c r="E74" i="40"/>
  <c r="E75" i="40"/>
  <c r="E16" i="40"/>
  <c r="D17" i="40"/>
  <c r="D18" i="40"/>
  <c r="D19" i="40"/>
  <c r="D20" i="40"/>
  <c r="D21" i="40"/>
  <c r="D22" i="40"/>
  <c r="D23" i="40"/>
  <c r="D24" i="40"/>
  <c r="D26" i="40"/>
  <c r="D27" i="40"/>
  <c r="D28" i="40"/>
  <c r="D29" i="40"/>
  <c r="D30" i="40"/>
  <c r="D31" i="40"/>
  <c r="D32" i="40"/>
  <c r="D33" i="40"/>
  <c r="D34" i="40"/>
  <c r="D35" i="40"/>
  <c r="D36" i="40"/>
  <c r="D37" i="40"/>
  <c r="D38" i="40"/>
  <c r="D39" i="40"/>
  <c r="D40" i="40"/>
  <c r="D41" i="40"/>
  <c r="D42" i="40"/>
  <c r="D43" i="40"/>
  <c r="D44" i="40"/>
  <c r="D45" i="40"/>
  <c r="D46" i="40"/>
  <c r="D47" i="40"/>
  <c r="D48" i="40"/>
  <c r="D49" i="40"/>
  <c r="D50" i="40"/>
  <c r="D51" i="40"/>
  <c r="D52" i="40"/>
  <c r="D53" i="40"/>
  <c r="D54" i="40"/>
  <c r="D55" i="40"/>
  <c r="D56" i="40"/>
  <c r="D57" i="40"/>
  <c r="D58" i="40"/>
  <c r="D59" i="40"/>
  <c r="D60" i="40"/>
  <c r="D61" i="40"/>
  <c r="D62" i="40"/>
  <c r="D63" i="40"/>
  <c r="D64" i="40"/>
  <c r="D65" i="40"/>
  <c r="D66" i="40"/>
  <c r="D67" i="40"/>
  <c r="D68" i="40"/>
  <c r="D69" i="40"/>
  <c r="D70" i="40"/>
  <c r="D71" i="40"/>
  <c r="D72" i="40"/>
  <c r="D73" i="40"/>
  <c r="D74" i="40"/>
  <c r="D75" i="40"/>
  <c r="D16" i="40"/>
  <c r="C41" i="40"/>
  <c r="C42" i="40"/>
  <c r="C43" i="40"/>
  <c r="C44" i="40"/>
  <c r="C45" i="40"/>
  <c r="C46" i="40"/>
  <c r="C47" i="40"/>
  <c r="C48" i="40"/>
  <c r="C49" i="40"/>
  <c r="C50" i="40"/>
  <c r="C51" i="40"/>
  <c r="C52" i="40"/>
  <c r="C53" i="40"/>
  <c r="C54" i="40"/>
  <c r="C55" i="40"/>
  <c r="C56" i="40"/>
  <c r="C57" i="40"/>
  <c r="C58" i="40"/>
  <c r="C59" i="40"/>
  <c r="C60" i="40"/>
  <c r="C61" i="40"/>
  <c r="C62" i="40"/>
  <c r="C63" i="40"/>
  <c r="C64" i="40"/>
  <c r="C65" i="40"/>
  <c r="C66" i="40"/>
  <c r="C67" i="40"/>
  <c r="C68" i="40"/>
  <c r="C69" i="40"/>
  <c r="C70" i="40"/>
  <c r="C71" i="40"/>
  <c r="C72" i="40"/>
  <c r="C73" i="40"/>
  <c r="C74" i="40"/>
  <c r="C75" i="40"/>
  <c r="C17" i="40"/>
  <c r="C18" i="40"/>
  <c r="C19" i="40"/>
  <c r="C20" i="40"/>
  <c r="C21" i="40"/>
  <c r="C22" i="40"/>
  <c r="C23" i="40"/>
  <c r="C24" i="40"/>
  <c r="C25" i="40"/>
  <c r="C26" i="40"/>
  <c r="C27" i="40"/>
  <c r="C28" i="40"/>
  <c r="C29" i="40"/>
  <c r="C30" i="40"/>
  <c r="C31" i="40"/>
  <c r="C32" i="40"/>
  <c r="C33" i="40"/>
  <c r="C34" i="40"/>
  <c r="C35" i="40"/>
  <c r="C36" i="40"/>
  <c r="C37" i="40"/>
  <c r="C38" i="40"/>
  <c r="C39" i="40"/>
  <c r="C40" i="40"/>
  <c r="C16" i="40"/>
  <c r="E16" i="38"/>
  <c r="E17" i="38"/>
  <c r="E18" i="38"/>
  <c r="E19" i="38"/>
  <c r="E20" i="38"/>
  <c r="E21" i="38"/>
  <c r="E22" i="38"/>
  <c r="E23" i="38"/>
  <c r="E24" i="38"/>
  <c r="E25" i="38"/>
  <c r="E26" i="38"/>
  <c r="E27" i="38"/>
  <c r="E28" i="38"/>
  <c r="E29" i="38"/>
  <c r="E30" i="38"/>
  <c r="E31" i="38"/>
  <c r="E32" i="38"/>
  <c r="D16" i="38"/>
  <c r="D17" i="38"/>
  <c r="D18" i="38"/>
  <c r="D19" i="38"/>
  <c r="D20" i="38"/>
  <c r="D21" i="38"/>
  <c r="D22" i="38"/>
  <c r="D23" i="38"/>
  <c r="D24" i="38"/>
  <c r="D25" i="38"/>
  <c r="D26" i="38"/>
  <c r="D27" i="38"/>
  <c r="D28" i="38"/>
  <c r="D29" i="38"/>
  <c r="D30" i="38"/>
  <c r="D31" i="38"/>
  <c r="D32" i="38"/>
  <c r="C31" i="38"/>
  <c r="C32" i="38"/>
  <c r="C29" i="38"/>
  <c r="C30" i="38"/>
  <c r="C16" i="38"/>
  <c r="C17" i="38"/>
  <c r="C18" i="38"/>
  <c r="C19" i="38"/>
  <c r="C20" i="38"/>
  <c r="C21" i="38"/>
  <c r="C22" i="38"/>
  <c r="C23" i="38"/>
  <c r="C24" i="38"/>
  <c r="C25" i="38"/>
  <c r="C26" i="38"/>
  <c r="C27" i="38"/>
  <c r="C28" i="38"/>
  <c r="G60" i="15"/>
  <c r="G61" i="15"/>
  <c r="G63" i="15"/>
  <c r="G64" i="15"/>
  <c r="G65" i="15"/>
  <c r="G67" i="15"/>
  <c r="G68" i="15"/>
  <c r="G69" i="15"/>
  <c r="G72" i="15"/>
  <c r="G59" i="15"/>
  <c r="G65" i="31"/>
  <c r="G66" i="31"/>
  <c r="G67" i="31"/>
  <c r="G68" i="31"/>
  <c r="G69" i="31"/>
  <c r="G71" i="31"/>
  <c r="G72" i="31"/>
  <c r="G73" i="31"/>
  <c r="G76" i="15" l="1"/>
  <c r="D87" i="39"/>
  <c r="D88" i="39"/>
  <c r="D89" i="39"/>
  <c r="D90" i="39"/>
  <c r="D91" i="39"/>
  <c r="D301" i="38"/>
  <c r="D302" i="38"/>
  <c r="D303" i="38"/>
  <c r="D304" i="38"/>
  <c r="D305" i="38"/>
  <c r="D306" i="38"/>
  <c r="D307" i="38"/>
  <c r="D308" i="38"/>
  <c r="D309" i="38"/>
  <c r="D310" i="38"/>
  <c r="D311" i="38"/>
  <c r="D312" i="38"/>
  <c r="D313" i="38"/>
  <c r="D314" i="38"/>
  <c r="D315" i="38"/>
  <c r="D316" i="38"/>
  <c r="D317" i="38"/>
  <c r="D318" i="38"/>
  <c r="D319" i="38"/>
  <c r="D320" i="38"/>
  <c r="D321" i="38"/>
  <c r="D322" i="38"/>
  <c r="D323" i="38"/>
  <c r="D324" i="38"/>
  <c r="D325" i="38"/>
  <c r="D326" i="38"/>
  <c r="C67" i="38"/>
  <c r="C68" i="38"/>
  <c r="C69" i="38"/>
  <c r="C70" i="38"/>
  <c r="C71" i="38"/>
  <c r="C72" i="38"/>
  <c r="C73" i="38"/>
  <c r="C74" i="38"/>
  <c r="C47" i="38"/>
  <c r="C48" i="38"/>
  <c r="C49" i="38"/>
  <c r="C50" i="38"/>
  <c r="C51" i="38"/>
  <c r="C52" i="38"/>
  <c r="C53" i="38"/>
  <c r="C54" i="38"/>
  <c r="C55" i="38"/>
  <c r="C56" i="38"/>
  <c r="C57" i="38"/>
  <c r="C58" i="38"/>
  <c r="C59" i="38"/>
  <c r="C64" i="38"/>
  <c r="C65" i="38"/>
  <c r="C66" i="38"/>
  <c r="E282" i="15"/>
  <c r="E283" i="15"/>
  <c r="E284" i="15"/>
  <c r="E285" i="15"/>
  <c r="E286" i="15"/>
  <c r="E287" i="15"/>
  <c r="E288" i="15"/>
  <c r="E289" i="15"/>
  <c r="E290" i="15"/>
  <c r="E291" i="15"/>
  <c r="E292" i="15"/>
  <c r="E293" i="15"/>
  <c r="E294" i="15"/>
  <c r="E295" i="15"/>
  <c r="E296" i="15"/>
  <c r="E297" i="15"/>
  <c r="E298" i="15"/>
  <c r="E299" i="15"/>
  <c r="E300" i="15"/>
  <c r="E301" i="15"/>
  <c r="E302" i="15"/>
  <c r="E303" i="15"/>
  <c r="E304" i="15"/>
  <c r="E305" i="15"/>
  <c r="E306" i="15"/>
  <c r="E307" i="15"/>
  <c r="E308" i="15"/>
  <c r="E309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A262" i="14"/>
  <c r="A238" i="15" s="1"/>
  <c r="A263" i="14"/>
  <c r="A239" i="15" s="1"/>
  <c r="A264" i="14"/>
  <c r="A240" i="15" s="1"/>
  <c r="A265" i="14"/>
  <c r="A241" i="15" s="1"/>
  <c r="A266" i="14"/>
  <c r="A242" i="15" s="1"/>
  <c r="A267" i="14"/>
  <c r="A243" i="15" s="1"/>
  <c r="A268" i="14"/>
  <c r="A244" i="15" s="1"/>
  <c r="A269" i="14"/>
  <c r="A245" i="15" s="1"/>
  <c r="A270" i="14"/>
  <c r="A246" i="15" s="1"/>
  <c r="A271" i="14"/>
  <c r="A247" i="15" s="1"/>
  <c r="A272" i="14"/>
  <c r="A248" i="15" s="1"/>
  <c r="A273" i="14"/>
  <c r="A249" i="15" s="1"/>
  <c r="A274" i="14"/>
  <c r="A250" i="15" s="1"/>
  <c r="A275" i="14"/>
  <c r="A251" i="15" s="1"/>
  <c r="A276" i="14"/>
  <c r="A252" i="15" s="1"/>
  <c r="A277" i="14"/>
  <c r="A253" i="15" s="1"/>
  <c r="A278" i="14"/>
  <c r="A254" i="15" s="1"/>
  <c r="A279" i="14"/>
  <c r="A255" i="15" s="1"/>
  <c r="A280" i="14"/>
  <c r="A256" i="15" s="1"/>
  <c r="A281" i="14"/>
  <c r="A257" i="15" s="1"/>
  <c r="A282" i="14"/>
  <c r="A258" i="15" s="1"/>
  <c r="A283" i="14"/>
  <c r="A259" i="15" s="1"/>
  <c r="A284" i="14"/>
  <c r="A260" i="15" s="1"/>
  <c r="A285" i="14"/>
  <c r="A261" i="15" s="1"/>
  <c r="A286" i="14"/>
  <c r="A262" i="15" s="1"/>
  <c r="A287" i="14"/>
  <c r="A263" i="15" s="1"/>
  <c r="A288" i="14"/>
  <c r="A264" i="15" s="1"/>
  <c r="A289" i="14"/>
  <c r="A265" i="15" s="1"/>
  <c r="A290" i="14"/>
  <c r="A266" i="15" s="1"/>
  <c r="A291" i="14"/>
  <c r="A267" i="15" s="1"/>
  <c r="A292" i="14"/>
  <c r="A268" i="15" s="1"/>
  <c r="A293" i="14"/>
  <c r="A269" i="15" s="1"/>
  <c r="A294" i="14"/>
  <c r="A270" i="15" s="1"/>
  <c r="A295" i="14"/>
  <c r="A271" i="15" s="1"/>
  <c r="A296" i="14"/>
  <c r="A272" i="15" s="1"/>
  <c r="A297" i="14"/>
  <c r="A273" i="15" s="1"/>
  <c r="A298" i="14"/>
  <c r="A274" i="15" s="1"/>
  <c r="A299" i="14"/>
  <c r="A275" i="15" s="1"/>
  <c r="A300" i="14"/>
  <c r="A276" i="15" s="1"/>
  <c r="A301" i="14"/>
  <c r="A277" i="15" s="1"/>
  <c r="A302" i="14"/>
  <c r="A278" i="15" s="1"/>
  <c r="A303" i="14"/>
  <c r="A279" i="15" s="1"/>
  <c r="A304" i="14"/>
  <c r="A280" i="15" s="1"/>
  <c r="A305" i="14"/>
  <c r="A281" i="15" s="1"/>
  <c r="A306" i="14"/>
  <c r="A282" i="15" s="1"/>
  <c r="A307" i="14"/>
  <c r="A283" i="15" s="1"/>
  <c r="A308" i="14"/>
  <c r="A284" i="15" s="1"/>
  <c r="A309" i="14"/>
  <c r="A285" i="15" s="1"/>
  <c r="A310" i="14"/>
  <c r="A286" i="15" s="1"/>
  <c r="A311" i="14"/>
  <c r="A287" i="15" s="1"/>
  <c r="A312" i="14"/>
  <c r="A288" i="15" s="1"/>
  <c r="A313" i="14"/>
  <c r="A289" i="15" s="1"/>
  <c r="A314" i="14"/>
  <c r="A290" i="15" s="1"/>
  <c r="A315" i="14"/>
  <c r="A291" i="15" s="1"/>
  <c r="A316" i="14"/>
  <c r="A292" i="15" s="1"/>
  <c r="A317" i="14"/>
  <c r="A293" i="15" s="1"/>
  <c r="A318" i="14"/>
  <c r="A294" i="15" s="1"/>
  <c r="A319" i="14"/>
  <c r="A295" i="15" s="1"/>
  <c r="A320" i="14"/>
  <c r="A296" i="15" s="1"/>
  <c r="A321" i="14"/>
  <c r="A297" i="15" s="1"/>
  <c r="A322" i="14"/>
  <c r="A298" i="15" s="1"/>
  <c r="A323" i="14"/>
  <c r="A299" i="15" s="1"/>
  <c r="A324" i="14"/>
  <c r="A300" i="15" s="1"/>
  <c r="A325" i="14"/>
  <c r="A301" i="15" s="1"/>
  <c r="A326" i="14"/>
  <c r="A302" i="15" s="1"/>
  <c r="A327" i="14"/>
  <c r="A303" i="15" s="1"/>
  <c r="A328" i="14"/>
  <c r="A304" i="15" s="1"/>
  <c r="A329" i="14"/>
  <c r="A305" i="15" s="1"/>
  <c r="A330" i="14"/>
  <c r="A306" i="15" s="1"/>
  <c r="A331" i="14"/>
  <c r="A307" i="15" s="1"/>
  <c r="A332" i="14"/>
  <c r="A308" i="15" s="1"/>
  <c r="A333" i="14"/>
  <c r="A309" i="15" s="1"/>
  <c r="A334" i="14"/>
  <c r="A310" i="15" s="1"/>
  <c r="A335" i="14"/>
  <c r="A311" i="15" s="1"/>
  <c r="A336" i="14"/>
  <c r="A312" i="15" s="1"/>
  <c r="A337" i="14"/>
  <c r="A313" i="15" s="1"/>
  <c r="A338" i="14"/>
  <c r="A314" i="15" s="1"/>
  <c r="A339" i="14"/>
  <c r="A315" i="15" s="1"/>
  <c r="A340" i="14"/>
  <c r="A316" i="15" s="1"/>
  <c r="A341" i="14"/>
  <c r="A317" i="15" s="1"/>
  <c r="A342" i="14"/>
  <c r="A318" i="15" s="1"/>
  <c r="A343" i="14"/>
  <c r="A319" i="15" s="1"/>
  <c r="A344" i="14"/>
  <c r="A320" i="15" s="1"/>
  <c r="A345" i="14"/>
  <c r="A321" i="15" s="1"/>
  <c r="A346" i="14"/>
  <c r="A322" i="15" s="1"/>
  <c r="A347" i="14"/>
  <c r="A323" i="15" s="1"/>
  <c r="A348" i="14"/>
  <c r="A324" i="15" s="1"/>
  <c r="A349" i="14"/>
  <c r="A325" i="15" s="1"/>
  <c r="A350" i="14"/>
  <c r="A326" i="15" s="1"/>
  <c r="A351" i="14"/>
  <c r="A327" i="15" s="1"/>
  <c r="A352" i="14"/>
  <c r="A328" i="15" s="1"/>
  <c r="A353" i="14"/>
  <c r="A329" i="15" s="1"/>
  <c r="A354" i="14"/>
  <c r="A330" i="15" s="1"/>
  <c r="A355" i="14"/>
  <c r="A331" i="15" s="1"/>
  <c r="A356" i="14"/>
  <c r="A332" i="15" s="1"/>
  <c r="A357" i="14"/>
  <c r="A333" i="15" s="1"/>
  <c r="A358" i="14"/>
  <c r="A334" i="15" s="1"/>
  <c r="A359" i="14"/>
  <c r="A335" i="15" s="1"/>
  <c r="A360" i="14"/>
  <c r="A336" i="15" s="1"/>
  <c r="A361" i="14"/>
  <c r="A337" i="15" s="1"/>
  <c r="A362" i="14"/>
  <c r="A338" i="15" s="1"/>
  <c r="A363" i="14"/>
  <c r="A339" i="15" s="1"/>
  <c r="A364" i="14"/>
  <c r="A340" i="15" s="1"/>
  <c r="A365" i="14"/>
  <c r="A341" i="15" s="1"/>
  <c r="A366" i="14"/>
  <c r="A342" i="15" s="1"/>
  <c r="A367" i="14"/>
  <c r="A343" i="15" s="1"/>
  <c r="A368" i="14"/>
  <c r="A344" i="15" s="1"/>
  <c r="A369" i="14"/>
  <c r="A345" i="15" s="1"/>
  <c r="A370" i="14"/>
  <c r="A346" i="15" s="1"/>
  <c r="A371" i="14"/>
  <c r="A347" i="15" s="1"/>
  <c r="A372" i="14"/>
  <c r="A348" i="15" s="1"/>
  <c r="A373" i="14"/>
  <c r="A349" i="15" s="1"/>
  <c r="A374" i="14"/>
  <c r="A350" i="15" s="1"/>
  <c r="A375" i="14"/>
  <c r="A351" i="15" s="1"/>
  <c r="A376" i="14"/>
  <c r="A352" i="15" s="1"/>
  <c r="A377" i="14"/>
  <c r="A353" i="15" s="1"/>
  <c r="A378" i="14"/>
  <c r="A354" i="15" s="1"/>
  <c r="A379" i="14"/>
  <c r="A355" i="15" s="1"/>
  <c r="A380" i="14"/>
  <c r="A356" i="15" s="1"/>
  <c r="A381" i="14"/>
  <c r="A357" i="15" s="1"/>
  <c r="A382" i="14"/>
  <c r="A358" i="15" s="1"/>
  <c r="A383" i="14"/>
  <c r="A359" i="15" s="1"/>
  <c r="A384" i="14"/>
  <c r="A360" i="15" s="1"/>
  <c r="A385" i="14"/>
  <c r="A361" i="15" s="1"/>
  <c r="A386" i="14"/>
  <c r="A362" i="15" s="1"/>
  <c r="A387" i="14"/>
  <c r="A363" i="15" s="1"/>
  <c r="A388" i="14"/>
  <c r="A364" i="15" s="1"/>
  <c r="C286" i="39"/>
  <c r="C314" i="40" s="1"/>
  <c r="C288" i="39"/>
  <c r="C316" i="40" s="1"/>
  <c r="C290" i="39"/>
  <c r="C318" i="40" s="1"/>
  <c r="C292" i="39"/>
  <c r="C320" i="40" s="1"/>
  <c r="C294" i="39"/>
  <c r="C322" i="40" s="1"/>
  <c r="C296" i="39"/>
  <c r="C324" i="40" s="1"/>
  <c r="C298" i="39"/>
  <c r="C326" i="40" s="1"/>
  <c r="C300" i="39"/>
  <c r="C328" i="40" s="1"/>
  <c r="C302" i="39"/>
  <c r="C330" i="40" s="1"/>
  <c r="C304" i="39"/>
  <c r="C332" i="40" s="1"/>
  <c r="C306" i="39"/>
  <c r="C334" i="40" s="1"/>
  <c r="C307" i="39"/>
  <c r="C335" i="40" s="1"/>
  <c r="A412" i="14"/>
  <c r="A388" i="15" s="1"/>
  <c r="C309" i="39"/>
  <c r="C337" i="40" s="1"/>
  <c r="C310" i="39"/>
  <c r="C338" i="40" s="1"/>
  <c r="C311" i="39"/>
  <c r="C339" i="40" s="1"/>
  <c r="A416" i="14"/>
  <c r="A392" i="15" s="1"/>
  <c r="C313" i="39"/>
  <c r="C341" i="40" s="1"/>
  <c r="C314" i="39"/>
  <c r="C342" i="40" s="1"/>
  <c r="C315" i="39"/>
  <c r="C343" i="40" s="1"/>
  <c r="A420" i="14"/>
  <c r="A396" i="15" s="1"/>
  <c r="C317" i="39"/>
  <c r="C345" i="40" s="1"/>
  <c r="C318" i="39"/>
  <c r="C346" i="40" s="1"/>
  <c r="C319" i="39"/>
  <c r="C347" i="40" s="1"/>
  <c r="A424" i="14"/>
  <c r="A400" i="15" s="1"/>
  <c r="C321" i="39"/>
  <c r="C349" i="40" s="1"/>
  <c r="C322" i="39"/>
  <c r="C350" i="40" s="1"/>
  <c r="C323" i="39"/>
  <c r="C351" i="40" s="1"/>
  <c r="A428" i="14"/>
  <c r="A404" i="15" s="1"/>
  <c r="C325" i="39"/>
  <c r="C353" i="40" s="1"/>
  <c r="C326" i="39"/>
  <c r="C354" i="40" s="1"/>
  <c r="C327" i="39"/>
  <c r="C355" i="40" s="1"/>
  <c r="A432" i="14"/>
  <c r="A408" i="15" s="1"/>
  <c r="C329" i="39"/>
  <c r="C357" i="40" s="1"/>
  <c r="C330" i="39"/>
  <c r="C358" i="40" s="1"/>
  <c r="C331" i="39"/>
  <c r="C359" i="40" s="1"/>
  <c r="A436" i="14"/>
  <c r="A412" i="15" s="1"/>
  <c r="C333" i="39"/>
  <c r="C361" i="40" s="1"/>
  <c r="C334" i="39"/>
  <c r="C362" i="40" s="1"/>
  <c r="C335" i="39"/>
  <c r="C363" i="40" s="1"/>
  <c r="A440" i="14"/>
  <c r="A416" i="15" s="1"/>
  <c r="C337" i="39"/>
  <c r="C365" i="40" s="1"/>
  <c r="C338" i="39"/>
  <c r="C366" i="40" s="1"/>
  <c r="C339" i="39"/>
  <c r="C367" i="40" s="1"/>
  <c r="A444" i="14"/>
  <c r="A420" i="15" s="1"/>
  <c r="A450" i="14"/>
  <c r="A426" i="15" s="1"/>
  <c r="C344" i="39"/>
  <c r="C372" i="40" s="1"/>
  <c r="C345" i="39"/>
  <c r="C373" i="40" s="1"/>
  <c r="C346" i="39"/>
  <c r="C374" i="40" s="1"/>
  <c r="C91" i="40"/>
  <c r="C92" i="40"/>
  <c r="C93" i="40"/>
  <c r="C94" i="40"/>
  <c r="C95" i="40"/>
  <c r="C96" i="40"/>
  <c r="C97" i="40"/>
  <c r="C98" i="40"/>
  <c r="C99" i="40"/>
  <c r="C100" i="40"/>
  <c r="C101" i="40"/>
  <c r="C102" i="40"/>
  <c r="C107" i="40"/>
  <c r="C108" i="40"/>
  <c r="C109" i="40"/>
  <c r="C110" i="40"/>
  <c r="C111" i="40"/>
  <c r="C112" i="40"/>
  <c r="C113" i="40"/>
  <c r="C114" i="40"/>
  <c r="C115" i="40"/>
  <c r="C116" i="40"/>
  <c r="C117" i="40"/>
  <c r="C65" i="39"/>
  <c r="C66" i="39"/>
  <c r="C67" i="39"/>
  <c r="C68" i="39"/>
  <c r="C69" i="39"/>
  <c r="C70" i="39"/>
  <c r="C71" i="39"/>
  <c r="C72" i="39"/>
  <c r="C73" i="39"/>
  <c r="C74" i="39"/>
  <c r="C75" i="39"/>
  <c r="C76" i="39"/>
  <c r="C77" i="39"/>
  <c r="C78" i="39"/>
  <c r="A199" i="14"/>
  <c r="A200" i="14"/>
  <c r="A201" i="14"/>
  <c r="C83" i="39" s="1"/>
  <c r="A202" i="14"/>
  <c r="C84" i="39" s="1"/>
  <c r="A203" i="14"/>
  <c r="C85" i="39" s="1"/>
  <c r="A204" i="14"/>
  <c r="C86" i="39" s="1"/>
  <c r="A205" i="14"/>
  <c r="C87" i="39" s="1"/>
  <c r="A206" i="14"/>
  <c r="C88" i="39" s="1"/>
  <c r="A207" i="14"/>
  <c r="C89" i="39" s="1"/>
  <c r="A208" i="14"/>
  <c r="C90" i="39" s="1"/>
  <c r="A209" i="14"/>
  <c r="C91" i="39" s="1"/>
  <c r="B156" i="31"/>
  <c r="B157" i="31"/>
  <c r="B158" i="31"/>
  <c r="B159" i="31"/>
  <c r="B160" i="31"/>
  <c r="B161" i="31"/>
  <c r="B170" i="15" s="1"/>
  <c r="B155" i="31"/>
  <c r="C82" i="39" l="1"/>
  <c r="A176" i="31"/>
  <c r="C81" i="39"/>
  <c r="A175" i="31"/>
  <c r="C342" i="39"/>
  <c r="C370" i="40" s="1"/>
  <c r="A452" i="14"/>
  <c r="A428" i="15" s="1"/>
  <c r="C343" i="39"/>
  <c r="C371" i="40" s="1"/>
  <c r="A453" i="14"/>
  <c r="A429" i="15" s="1"/>
  <c r="C341" i="39"/>
  <c r="C369" i="40" s="1"/>
  <c r="A451" i="14"/>
  <c r="A427" i="15" s="1"/>
  <c r="A408" i="14"/>
  <c r="A384" i="15" s="1"/>
  <c r="A400" i="14"/>
  <c r="A376" i="15" s="1"/>
  <c r="A392" i="14"/>
  <c r="A368" i="15" s="1"/>
  <c r="C336" i="39"/>
  <c r="C364" i="40" s="1"/>
  <c r="C328" i="39"/>
  <c r="C356" i="40" s="1"/>
  <c r="C320" i="39"/>
  <c r="C348" i="40" s="1"/>
  <c r="C312" i="39"/>
  <c r="C340" i="40" s="1"/>
  <c r="A404" i="14"/>
  <c r="A380" i="15" s="1"/>
  <c r="A396" i="14"/>
  <c r="A372" i="15" s="1"/>
  <c r="C340" i="39"/>
  <c r="C368" i="40" s="1"/>
  <c r="C332" i="39"/>
  <c r="C360" i="40" s="1"/>
  <c r="C324" i="39"/>
  <c r="C352" i="40" s="1"/>
  <c r="C316" i="39"/>
  <c r="C344" i="40" s="1"/>
  <c r="C308" i="39"/>
  <c r="C336" i="40" s="1"/>
  <c r="C305" i="39"/>
  <c r="C333" i="40" s="1"/>
  <c r="A409" i="14"/>
  <c r="A385" i="15" s="1"/>
  <c r="C299" i="39"/>
  <c r="C327" i="40" s="1"/>
  <c r="A403" i="14"/>
  <c r="A379" i="15" s="1"/>
  <c r="C295" i="39"/>
  <c r="C323" i="40" s="1"/>
  <c r="A399" i="14"/>
  <c r="A375" i="15" s="1"/>
  <c r="C291" i="39"/>
  <c r="C319" i="40" s="1"/>
  <c r="A395" i="14"/>
  <c r="A371" i="15" s="1"/>
  <c r="C285" i="39"/>
  <c r="C313" i="40" s="1"/>
  <c r="A389" i="14"/>
  <c r="A365" i="15" s="1"/>
  <c r="A443" i="14"/>
  <c r="A419" i="15" s="1"/>
  <c r="A439" i="14"/>
  <c r="A415" i="15" s="1"/>
  <c r="A435" i="14"/>
  <c r="A411" i="15" s="1"/>
  <c r="A431" i="14"/>
  <c r="A407" i="15" s="1"/>
  <c r="A427" i="14"/>
  <c r="A403" i="15" s="1"/>
  <c r="A423" i="14"/>
  <c r="A399" i="15" s="1"/>
  <c r="A419" i="14"/>
  <c r="A395" i="15" s="1"/>
  <c r="A415" i="14"/>
  <c r="A391" i="15" s="1"/>
  <c r="A411" i="14"/>
  <c r="A387" i="15" s="1"/>
  <c r="C303" i="39"/>
  <c r="C331" i="40" s="1"/>
  <c r="A407" i="14"/>
  <c r="A383" i="15" s="1"/>
  <c r="C301" i="39"/>
  <c r="C329" i="40" s="1"/>
  <c r="A405" i="14"/>
  <c r="A381" i="15" s="1"/>
  <c r="C297" i="39"/>
  <c r="C325" i="40" s="1"/>
  <c r="A401" i="14"/>
  <c r="A377" i="15" s="1"/>
  <c r="C293" i="39"/>
  <c r="C321" i="40" s="1"/>
  <c r="A397" i="14"/>
  <c r="A373" i="15" s="1"/>
  <c r="C289" i="39"/>
  <c r="C317" i="40" s="1"/>
  <c r="A393" i="14"/>
  <c r="A369" i="15" s="1"/>
  <c r="C287" i="39"/>
  <c r="C315" i="40" s="1"/>
  <c r="A391" i="14"/>
  <c r="A367" i="15" s="1"/>
  <c r="A441" i="14"/>
  <c r="A417" i="15" s="1"/>
  <c r="A437" i="14"/>
  <c r="A413" i="15" s="1"/>
  <c r="A433" i="14"/>
  <c r="A409" i="15" s="1"/>
  <c r="A429" i="14"/>
  <c r="A405" i="15" s="1"/>
  <c r="A425" i="14"/>
  <c r="A401" i="15" s="1"/>
  <c r="A421" i="14"/>
  <c r="A397" i="15" s="1"/>
  <c r="A417" i="14"/>
  <c r="A393" i="15" s="1"/>
  <c r="A413" i="14"/>
  <c r="A389" i="15" s="1"/>
  <c r="A442" i="14"/>
  <c r="A418" i="15" s="1"/>
  <c r="A438" i="14"/>
  <c r="A414" i="15" s="1"/>
  <c r="A434" i="14"/>
  <c r="A410" i="15" s="1"/>
  <c r="A430" i="14"/>
  <c r="A406" i="15" s="1"/>
  <c r="A426" i="14"/>
  <c r="A402" i="15" s="1"/>
  <c r="A422" i="14"/>
  <c r="A398" i="15" s="1"/>
  <c r="A418" i="14"/>
  <c r="A394" i="15" s="1"/>
  <c r="A414" i="14"/>
  <c r="A390" i="15" s="1"/>
  <c r="A410" i="14"/>
  <c r="A386" i="15" s="1"/>
  <c r="A406" i="14"/>
  <c r="A382" i="15" s="1"/>
  <c r="A402" i="14"/>
  <c r="A378" i="15" s="1"/>
  <c r="A398" i="14"/>
  <c r="A374" i="15" s="1"/>
  <c r="A394" i="14"/>
  <c r="A370" i="15" s="1"/>
  <c r="A390" i="14"/>
  <c r="A366" i="15" s="1"/>
  <c r="C62" i="38" l="1"/>
  <c r="A184" i="15"/>
  <c r="C63" i="38"/>
  <c r="A185" i="15"/>
  <c r="C106" i="40" s="1"/>
  <c r="E18" i="39"/>
  <c r="E19" i="39"/>
  <c r="E20" i="39"/>
  <c r="E21" i="39"/>
  <c r="E22" i="39"/>
  <c r="E23" i="39"/>
  <c r="E24" i="39"/>
  <c r="E25" i="39"/>
  <c r="E26" i="39"/>
  <c r="E27" i="39"/>
  <c r="E28" i="39"/>
  <c r="E29" i="39"/>
  <c r="E30" i="39"/>
  <c r="E31" i="39"/>
  <c r="E32" i="39"/>
  <c r="E33" i="39"/>
  <c r="E34" i="39"/>
  <c r="E35" i="39"/>
  <c r="E36" i="39"/>
  <c r="E37" i="39"/>
  <c r="E38" i="39"/>
  <c r="E39" i="39"/>
  <c r="E40" i="39"/>
  <c r="E41" i="39"/>
  <c r="E42" i="39"/>
  <c r="E43" i="39"/>
  <c r="E44" i="39"/>
  <c r="E45" i="39"/>
  <c r="C45" i="39"/>
  <c r="C46" i="39"/>
  <c r="C47" i="39"/>
  <c r="C48" i="39"/>
  <c r="C49" i="39"/>
  <c r="E95" i="38"/>
  <c r="C95" i="38"/>
  <c r="A445" i="14"/>
  <c r="A421" i="15" s="1"/>
  <c r="A446" i="14"/>
  <c r="A422" i="15" s="1"/>
  <c r="A447" i="14"/>
  <c r="A423" i="15" s="1"/>
  <c r="A448" i="14"/>
  <c r="A424" i="15" s="1"/>
  <c r="A449" i="14"/>
  <c r="A425" i="15" s="1"/>
  <c r="C347" i="39"/>
  <c r="C375" i="40" s="1"/>
  <c r="C348" i="39"/>
  <c r="C376" i="40" s="1"/>
  <c r="C349" i="39"/>
  <c r="C377" i="40" s="1"/>
  <c r="C350" i="39"/>
  <c r="C378" i="40" s="1"/>
  <c r="C351" i="39"/>
  <c r="C379" i="40" s="1"/>
  <c r="C352" i="39"/>
  <c r="C380" i="40" s="1"/>
  <c r="A155" i="15"/>
  <c r="E169" i="14"/>
  <c r="G169" i="14" s="1"/>
  <c r="G144" i="31"/>
  <c r="G64" i="31"/>
  <c r="G74" i="31" s="1"/>
  <c r="C105" i="40" l="1"/>
  <c r="A198" i="14"/>
  <c r="E125" i="39"/>
  <c r="E131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D75" i="39"/>
  <c r="D76" i="39"/>
  <c r="D77" i="39"/>
  <c r="D78" i="39"/>
  <c r="D79" i="39"/>
  <c r="D80" i="39"/>
  <c r="D59" i="39"/>
  <c r="D102" i="38"/>
  <c r="D116" i="39" s="1"/>
  <c r="D144" i="40" s="1"/>
  <c r="D104" i="38"/>
  <c r="D118" i="39" s="1"/>
  <c r="D146" i="40" s="1"/>
  <c r="D105" i="38"/>
  <c r="D119" i="39" s="1"/>
  <c r="D147" i="40" s="1"/>
  <c r="D106" i="38"/>
  <c r="D120" i="39" s="1"/>
  <c r="D148" i="40" s="1"/>
  <c r="D107" i="38"/>
  <c r="D121" i="39" s="1"/>
  <c r="D149" i="40" s="1"/>
  <c r="D108" i="38"/>
  <c r="D122" i="39" s="1"/>
  <c r="D150" i="40" s="1"/>
  <c r="D109" i="38"/>
  <c r="D123" i="39" s="1"/>
  <c r="D151" i="40" s="1"/>
  <c r="D110" i="38"/>
  <c r="D124" i="39" s="1"/>
  <c r="D152" i="40" s="1"/>
  <c r="D111" i="38"/>
  <c r="D125" i="39" s="1"/>
  <c r="D153" i="40" s="1"/>
  <c r="D114" i="38"/>
  <c r="D128" i="39" s="1"/>
  <c r="D156" i="40" s="1"/>
  <c r="D115" i="38"/>
  <c r="D129" i="39" s="1"/>
  <c r="D157" i="40" s="1"/>
  <c r="D116" i="38"/>
  <c r="D130" i="39" s="1"/>
  <c r="D158" i="40" s="1"/>
  <c r="D117" i="38"/>
  <c r="D131" i="39" s="1"/>
  <c r="D159" i="40" s="1"/>
  <c r="D118" i="38"/>
  <c r="D132" i="39" s="1"/>
  <c r="D160" i="40" s="1"/>
  <c r="D119" i="38"/>
  <c r="D133" i="39" s="1"/>
  <c r="D161" i="40" s="1"/>
  <c r="D120" i="38"/>
  <c r="D134" i="39" s="1"/>
  <c r="D162" i="40" s="1"/>
  <c r="D121" i="38"/>
  <c r="D135" i="39" s="1"/>
  <c r="D163" i="40" s="1"/>
  <c r="D122" i="38"/>
  <c r="D136" i="39" s="1"/>
  <c r="D164" i="40" s="1"/>
  <c r="D123" i="38"/>
  <c r="D137" i="39" s="1"/>
  <c r="D165" i="40" s="1"/>
  <c r="D124" i="38"/>
  <c r="D138" i="39" s="1"/>
  <c r="D166" i="40" s="1"/>
  <c r="D125" i="38"/>
  <c r="D139" i="39" s="1"/>
  <c r="D167" i="40" s="1"/>
  <c r="D126" i="38"/>
  <c r="D140" i="39" s="1"/>
  <c r="D168" i="40" s="1"/>
  <c r="D127" i="38"/>
  <c r="D141" i="39" s="1"/>
  <c r="D169" i="40" s="1"/>
  <c r="D128" i="38"/>
  <c r="D142" i="39" s="1"/>
  <c r="D170" i="40" s="1"/>
  <c r="D129" i="38"/>
  <c r="D143" i="39" s="1"/>
  <c r="D171" i="40" s="1"/>
  <c r="D130" i="38"/>
  <c r="D144" i="39" s="1"/>
  <c r="D172" i="40" s="1"/>
  <c r="D131" i="38"/>
  <c r="D145" i="39" s="1"/>
  <c r="D173" i="40" s="1"/>
  <c r="D132" i="38"/>
  <c r="D146" i="39" s="1"/>
  <c r="D174" i="40" s="1"/>
  <c r="D133" i="38"/>
  <c r="D147" i="39" s="1"/>
  <c r="D175" i="40" s="1"/>
  <c r="D134" i="38"/>
  <c r="D148" i="39" s="1"/>
  <c r="D176" i="40" s="1"/>
  <c r="D135" i="38"/>
  <c r="D149" i="39" s="1"/>
  <c r="D177" i="40" s="1"/>
  <c r="D136" i="38"/>
  <c r="D150" i="39" s="1"/>
  <c r="D178" i="40" s="1"/>
  <c r="D151" i="39"/>
  <c r="D179" i="40" s="1"/>
  <c r="D152" i="39"/>
  <c r="D180" i="40" s="1"/>
  <c r="D153" i="39"/>
  <c r="D181" i="40" s="1"/>
  <c r="D154" i="39"/>
  <c r="D182" i="40" s="1"/>
  <c r="D155" i="39"/>
  <c r="D183" i="40" s="1"/>
  <c r="D156" i="39"/>
  <c r="D184" i="40" s="1"/>
  <c r="D143" i="38"/>
  <c r="D157" i="39" s="1"/>
  <c r="D185" i="40" s="1"/>
  <c r="D144" i="38"/>
  <c r="D158" i="39" s="1"/>
  <c r="D186" i="40" s="1"/>
  <c r="D145" i="38"/>
  <c r="D159" i="39" s="1"/>
  <c r="D187" i="40" s="1"/>
  <c r="D146" i="38"/>
  <c r="D160" i="39" s="1"/>
  <c r="D188" i="40" s="1"/>
  <c r="D147" i="38"/>
  <c r="D161" i="39" s="1"/>
  <c r="D189" i="40" s="1"/>
  <c r="D148" i="38"/>
  <c r="D162" i="39" s="1"/>
  <c r="D190" i="40" s="1"/>
  <c r="D149" i="38"/>
  <c r="D163" i="39" s="1"/>
  <c r="D191" i="40" s="1"/>
  <c r="D150" i="38"/>
  <c r="D164" i="39" s="1"/>
  <c r="D192" i="40" s="1"/>
  <c r="D151" i="38"/>
  <c r="D165" i="39" s="1"/>
  <c r="D193" i="40" s="1"/>
  <c r="D152" i="38"/>
  <c r="D166" i="39" s="1"/>
  <c r="D194" i="40" s="1"/>
  <c r="D153" i="38"/>
  <c r="D167" i="39" s="1"/>
  <c r="D195" i="40" s="1"/>
  <c r="D154" i="38"/>
  <c r="D168" i="39" s="1"/>
  <c r="D196" i="40" s="1"/>
  <c r="D155" i="38"/>
  <c r="D169" i="39" s="1"/>
  <c r="D197" i="40" s="1"/>
  <c r="D156" i="38"/>
  <c r="D170" i="39" s="1"/>
  <c r="D198" i="40" s="1"/>
  <c r="D157" i="38"/>
  <c r="D171" i="39" s="1"/>
  <c r="D199" i="40" s="1"/>
  <c r="D158" i="38"/>
  <c r="D172" i="39" s="1"/>
  <c r="D200" i="40" s="1"/>
  <c r="D159" i="38"/>
  <c r="D173" i="39" s="1"/>
  <c r="D201" i="40" s="1"/>
  <c r="D160" i="38"/>
  <c r="D174" i="39" s="1"/>
  <c r="D202" i="40" s="1"/>
  <c r="D161" i="38"/>
  <c r="D175" i="39" s="1"/>
  <c r="D203" i="40" s="1"/>
  <c r="D162" i="38"/>
  <c r="D176" i="39" s="1"/>
  <c r="D204" i="40" s="1"/>
  <c r="D163" i="38"/>
  <c r="D177" i="39" s="1"/>
  <c r="D205" i="40" s="1"/>
  <c r="D164" i="38"/>
  <c r="D178" i="39" s="1"/>
  <c r="D206" i="40" s="1"/>
  <c r="D165" i="38"/>
  <c r="D179" i="39" s="1"/>
  <c r="D207" i="40" s="1"/>
  <c r="D166" i="38"/>
  <c r="D180" i="39" s="1"/>
  <c r="D208" i="40" s="1"/>
  <c r="D167" i="38"/>
  <c r="D181" i="39" s="1"/>
  <c r="D209" i="40" s="1"/>
  <c r="D168" i="38"/>
  <c r="D182" i="39" s="1"/>
  <c r="D210" i="40" s="1"/>
  <c r="D169" i="38"/>
  <c r="D183" i="39" s="1"/>
  <c r="D211" i="40" s="1"/>
  <c r="D170" i="38"/>
  <c r="D184" i="39" s="1"/>
  <c r="D212" i="40" s="1"/>
  <c r="D171" i="38"/>
  <c r="D185" i="39" s="1"/>
  <c r="D213" i="40" s="1"/>
  <c r="D172" i="38"/>
  <c r="D186" i="39" s="1"/>
  <c r="D214" i="40" s="1"/>
  <c r="D173" i="38"/>
  <c r="D187" i="39" s="1"/>
  <c r="D215" i="40" s="1"/>
  <c r="D174" i="38"/>
  <c r="D188" i="39" s="1"/>
  <c r="D216" i="40" s="1"/>
  <c r="D175" i="38"/>
  <c r="D189" i="39" s="1"/>
  <c r="D217" i="40" s="1"/>
  <c r="D176" i="38"/>
  <c r="D190" i="39" s="1"/>
  <c r="D218" i="40" s="1"/>
  <c r="D177" i="38"/>
  <c r="D191" i="39" s="1"/>
  <c r="D219" i="40" s="1"/>
  <c r="D178" i="38"/>
  <c r="D192" i="39" s="1"/>
  <c r="D220" i="40" s="1"/>
  <c r="D179" i="38"/>
  <c r="D193" i="39" s="1"/>
  <c r="D221" i="40" s="1"/>
  <c r="D180" i="38"/>
  <c r="D194" i="39" s="1"/>
  <c r="D222" i="40" s="1"/>
  <c r="D181" i="38"/>
  <c r="D195" i="39" s="1"/>
  <c r="D223" i="40" s="1"/>
  <c r="D182" i="38"/>
  <c r="D196" i="39" s="1"/>
  <c r="D224" i="40" s="1"/>
  <c r="D183" i="38"/>
  <c r="D197" i="39" s="1"/>
  <c r="D225" i="40" s="1"/>
  <c r="D184" i="38"/>
  <c r="D198" i="39" s="1"/>
  <c r="D226" i="40" s="1"/>
  <c r="D185" i="38"/>
  <c r="D199" i="39" s="1"/>
  <c r="D227" i="40" s="1"/>
  <c r="D186" i="38"/>
  <c r="D200" i="39" s="1"/>
  <c r="D228" i="40" s="1"/>
  <c r="D187" i="38"/>
  <c r="D201" i="39" s="1"/>
  <c r="D229" i="40" s="1"/>
  <c r="D188" i="38"/>
  <c r="D202" i="39" s="1"/>
  <c r="D230" i="40" s="1"/>
  <c r="D189" i="38"/>
  <c r="D203" i="39" s="1"/>
  <c r="D231" i="40" s="1"/>
  <c r="D190" i="38"/>
  <c r="D204" i="39" s="1"/>
  <c r="D232" i="40" s="1"/>
  <c r="D191" i="38"/>
  <c r="D205" i="39" s="1"/>
  <c r="D233" i="40" s="1"/>
  <c r="D192" i="38"/>
  <c r="D206" i="39" s="1"/>
  <c r="D234" i="40" s="1"/>
  <c r="D193" i="38"/>
  <c r="D207" i="39" s="1"/>
  <c r="D235" i="40" s="1"/>
  <c r="D194" i="38"/>
  <c r="D208" i="39" s="1"/>
  <c r="D236" i="40" s="1"/>
  <c r="D195" i="38"/>
  <c r="D209" i="39" s="1"/>
  <c r="D237" i="40" s="1"/>
  <c r="D196" i="38"/>
  <c r="D210" i="39" s="1"/>
  <c r="D238" i="40" s="1"/>
  <c r="D197" i="38"/>
  <c r="D211" i="39" s="1"/>
  <c r="D239" i="40" s="1"/>
  <c r="D198" i="38"/>
  <c r="D212" i="39" s="1"/>
  <c r="D240" i="40" s="1"/>
  <c r="D199" i="38"/>
  <c r="D213" i="39" s="1"/>
  <c r="D241" i="40" s="1"/>
  <c r="D200" i="38"/>
  <c r="D214" i="39" s="1"/>
  <c r="D242" i="40" s="1"/>
  <c r="D201" i="38"/>
  <c r="D215" i="39" s="1"/>
  <c r="D243" i="40" s="1"/>
  <c r="D202" i="38"/>
  <c r="D216" i="39" s="1"/>
  <c r="D244" i="40" s="1"/>
  <c r="D203" i="38"/>
  <c r="D217" i="39" s="1"/>
  <c r="D245" i="40" s="1"/>
  <c r="D204" i="38"/>
  <c r="D218" i="39" s="1"/>
  <c r="D246" i="40" s="1"/>
  <c r="D205" i="38"/>
  <c r="D219" i="39" s="1"/>
  <c r="D247" i="40" s="1"/>
  <c r="D206" i="38"/>
  <c r="D220" i="39" s="1"/>
  <c r="D248" i="40" s="1"/>
  <c r="D207" i="38"/>
  <c r="D221" i="39" s="1"/>
  <c r="D249" i="40" s="1"/>
  <c r="D208" i="38"/>
  <c r="D222" i="39" s="1"/>
  <c r="D250" i="40" s="1"/>
  <c r="D209" i="38"/>
  <c r="D223" i="39" s="1"/>
  <c r="D251" i="40" s="1"/>
  <c r="D210" i="38"/>
  <c r="D224" i="39" s="1"/>
  <c r="D252" i="40" s="1"/>
  <c r="D211" i="38"/>
  <c r="D225" i="39" s="1"/>
  <c r="D253" i="40" s="1"/>
  <c r="D212" i="38"/>
  <c r="D226" i="39" s="1"/>
  <c r="D254" i="40" s="1"/>
  <c r="D213" i="38"/>
  <c r="D227" i="39" s="1"/>
  <c r="D255" i="40" s="1"/>
  <c r="D214" i="38"/>
  <c r="D228" i="39" s="1"/>
  <c r="D256" i="40" s="1"/>
  <c r="D215" i="38"/>
  <c r="D229" i="39" s="1"/>
  <c r="D257" i="40" s="1"/>
  <c r="D216" i="38"/>
  <c r="D230" i="39" s="1"/>
  <c r="D258" i="40" s="1"/>
  <c r="D217" i="38"/>
  <c r="D231" i="39" s="1"/>
  <c r="D259" i="40" s="1"/>
  <c r="D218" i="38"/>
  <c r="D232" i="39" s="1"/>
  <c r="D260" i="40" s="1"/>
  <c r="D219" i="38"/>
  <c r="D233" i="39" s="1"/>
  <c r="D261" i="40" s="1"/>
  <c r="D220" i="38"/>
  <c r="D234" i="39" s="1"/>
  <c r="D262" i="40" s="1"/>
  <c r="D221" i="38"/>
  <c r="D235" i="39" s="1"/>
  <c r="D263" i="40" s="1"/>
  <c r="D222" i="38"/>
  <c r="D236" i="39" s="1"/>
  <c r="D264" i="40" s="1"/>
  <c r="D223" i="38"/>
  <c r="D237" i="39" s="1"/>
  <c r="D265" i="40" s="1"/>
  <c r="D224" i="38"/>
  <c r="D238" i="39" s="1"/>
  <c r="D266" i="40" s="1"/>
  <c r="D225" i="38"/>
  <c r="D239" i="39" s="1"/>
  <c r="D267" i="40" s="1"/>
  <c r="D226" i="38"/>
  <c r="D240" i="39" s="1"/>
  <c r="D268" i="40" s="1"/>
  <c r="D227" i="38"/>
  <c r="D241" i="39" s="1"/>
  <c r="D269" i="40" s="1"/>
  <c r="D228" i="38"/>
  <c r="D242" i="39" s="1"/>
  <c r="D270" i="40" s="1"/>
  <c r="D229" i="38"/>
  <c r="D243" i="39" s="1"/>
  <c r="D271" i="40" s="1"/>
  <c r="D230" i="38"/>
  <c r="D244" i="39" s="1"/>
  <c r="D272" i="40" s="1"/>
  <c r="D231" i="38"/>
  <c r="D245" i="39" s="1"/>
  <c r="D273" i="40" s="1"/>
  <c r="D232" i="38"/>
  <c r="D246" i="39" s="1"/>
  <c r="D274" i="40" s="1"/>
  <c r="D233" i="38"/>
  <c r="D247" i="39" s="1"/>
  <c r="D275" i="40" s="1"/>
  <c r="D234" i="38"/>
  <c r="D248" i="39" s="1"/>
  <c r="D276" i="40" s="1"/>
  <c r="D235" i="38"/>
  <c r="D249" i="39" s="1"/>
  <c r="D277" i="40" s="1"/>
  <c r="D236" i="38"/>
  <c r="D250" i="39" s="1"/>
  <c r="D278" i="40" s="1"/>
  <c r="D237" i="38"/>
  <c r="D251" i="39" s="1"/>
  <c r="D279" i="40" s="1"/>
  <c r="D238" i="38"/>
  <c r="D252" i="39" s="1"/>
  <c r="D280" i="40" s="1"/>
  <c r="D239" i="38"/>
  <c r="D253" i="39" s="1"/>
  <c r="D281" i="40" s="1"/>
  <c r="D240" i="38"/>
  <c r="D254" i="39" s="1"/>
  <c r="D282" i="40" s="1"/>
  <c r="D241" i="38"/>
  <c r="D255" i="39" s="1"/>
  <c r="D283" i="40" s="1"/>
  <c r="D242" i="38"/>
  <c r="D256" i="39" s="1"/>
  <c r="D284" i="40" s="1"/>
  <c r="D243" i="38"/>
  <c r="D257" i="39" s="1"/>
  <c r="D285" i="40" s="1"/>
  <c r="D244" i="38"/>
  <c r="D258" i="39" s="1"/>
  <c r="D286" i="40" s="1"/>
  <c r="D245" i="38"/>
  <c r="D259" i="39" s="1"/>
  <c r="D287" i="40" s="1"/>
  <c r="D246" i="38"/>
  <c r="D260" i="39" s="1"/>
  <c r="D288" i="40" s="1"/>
  <c r="D247" i="38"/>
  <c r="D261" i="39" s="1"/>
  <c r="D289" i="40" s="1"/>
  <c r="D248" i="38"/>
  <c r="D262" i="39" s="1"/>
  <c r="D290" i="40" s="1"/>
  <c r="D249" i="38"/>
  <c r="D263" i="39" s="1"/>
  <c r="D291" i="40" s="1"/>
  <c r="D250" i="38"/>
  <c r="D264" i="39" s="1"/>
  <c r="D292" i="40" s="1"/>
  <c r="D251" i="38"/>
  <c r="D265" i="39" s="1"/>
  <c r="D293" i="40" s="1"/>
  <c r="D252" i="38"/>
  <c r="D266" i="39" s="1"/>
  <c r="D294" i="40" s="1"/>
  <c r="D253" i="38"/>
  <c r="D267" i="39" s="1"/>
  <c r="D295" i="40" s="1"/>
  <c r="D254" i="38"/>
  <c r="D268" i="39" s="1"/>
  <c r="D296" i="40" s="1"/>
  <c r="D255" i="38"/>
  <c r="D269" i="39" s="1"/>
  <c r="D297" i="40" s="1"/>
  <c r="D256" i="38"/>
  <c r="D270" i="39" s="1"/>
  <c r="D298" i="40" s="1"/>
  <c r="D257" i="38"/>
  <c r="D271" i="39" s="1"/>
  <c r="D299" i="40" s="1"/>
  <c r="D258" i="38"/>
  <c r="D272" i="39" s="1"/>
  <c r="D300" i="40" s="1"/>
  <c r="D259" i="38"/>
  <c r="D273" i="39" s="1"/>
  <c r="D301" i="40" s="1"/>
  <c r="D260" i="38"/>
  <c r="D274" i="39" s="1"/>
  <c r="D302" i="40" s="1"/>
  <c r="D261" i="38"/>
  <c r="D275" i="39" s="1"/>
  <c r="D303" i="40" s="1"/>
  <c r="D262" i="38"/>
  <c r="D276" i="39" s="1"/>
  <c r="D304" i="40" s="1"/>
  <c r="D263" i="38"/>
  <c r="D277" i="39" s="1"/>
  <c r="D305" i="40" s="1"/>
  <c r="D264" i="38"/>
  <c r="D278" i="39" s="1"/>
  <c r="D306" i="40" s="1"/>
  <c r="D265" i="38"/>
  <c r="D279" i="39" s="1"/>
  <c r="D307" i="40" s="1"/>
  <c r="D266" i="38"/>
  <c r="D280" i="39" s="1"/>
  <c r="D308" i="40" s="1"/>
  <c r="D267" i="38"/>
  <c r="D281" i="39" s="1"/>
  <c r="D309" i="40" s="1"/>
  <c r="D268" i="38"/>
  <c r="D282" i="39" s="1"/>
  <c r="D310" i="40" s="1"/>
  <c r="D269" i="38"/>
  <c r="D283" i="39" s="1"/>
  <c r="D311" i="40" s="1"/>
  <c r="D270" i="38"/>
  <c r="D284" i="39" s="1"/>
  <c r="D312" i="40" s="1"/>
  <c r="D271" i="38"/>
  <c r="D285" i="39" s="1"/>
  <c r="D313" i="40" s="1"/>
  <c r="D272" i="38"/>
  <c r="D286" i="39" s="1"/>
  <c r="D314" i="40" s="1"/>
  <c r="D273" i="38"/>
  <c r="D287" i="39" s="1"/>
  <c r="D315" i="40" s="1"/>
  <c r="D274" i="38"/>
  <c r="D288" i="39" s="1"/>
  <c r="D316" i="40" s="1"/>
  <c r="D275" i="38"/>
  <c r="D289" i="39" s="1"/>
  <c r="D317" i="40" s="1"/>
  <c r="D276" i="38"/>
  <c r="D290" i="39" s="1"/>
  <c r="D318" i="40" s="1"/>
  <c r="D277" i="38"/>
  <c r="D291" i="39" s="1"/>
  <c r="D319" i="40" s="1"/>
  <c r="D278" i="38"/>
  <c r="D292" i="39" s="1"/>
  <c r="D320" i="40" s="1"/>
  <c r="D279" i="38"/>
  <c r="D293" i="39" s="1"/>
  <c r="D321" i="40" s="1"/>
  <c r="D280" i="38"/>
  <c r="D294" i="39" s="1"/>
  <c r="D322" i="40" s="1"/>
  <c r="D281" i="38"/>
  <c r="D295" i="39" s="1"/>
  <c r="D323" i="40" s="1"/>
  <c r="D282" i="38"/>
  <c r="D296" i="39" s="1"/>
  <c r="D324" i="40" s="1"/>
  <c r="D283" i="38"/>
  <c r="D297" i="39" s="1"/>
  <c r="D325" i="40" s="1"/>
  <c r="D284" i="38"/>
  <c r="D298" i="39" s="1"/>
  <c r="D326" i="40" s="1"/>
  <c r="D285" i="38"/>
  <c r="D299" i="39" s="1"/>
  <c r="D327" i="40" s="1"/>
  <c r="D286" i="38"/>
  <c r="D300" i="39" s="1"/>
  <c r="D328" i="40" s="1"/>
  <c r="D287" i="38"/>
  <c r="D301" i="39" s="1"/>
  <c r="D329" i="40" s="1"/>
  <c r="D288" i="38"/>
  <c r="D302" i="39" s="1"/>
  <c r="D330" i="40" s="1"/>
  <c r="D289" i="38"/>
  <c r="D303" i="39" s="1"/>
  <c r="D331" i="40" s="1"/>
  <c r="D290" i="38"/>
  <c r="D304" i="39" s="1"/>
  <c r="D332" i="40" s="1"/>
  <c r="D291" i="38"/>
  <c r="D305" i="39" s="1"/>
  <c r="D333" i="40" s="1"/>
  <c r="D292" i="38"/>
  <c r="D306" i="39" s="1"/>
  <c r="D334" i="40" s="1"/>
  <c r="D293" i="38"/>
  <c r="D307" i="39" s="1"/>
  <c r="D335" i="40" s="1"/>
  <c r="D294" i="38"/>
  <c r="D308" i="39" s="1"/>
  <c r="D336" i="40" s="1"/>
  <c r="D295" i="38"/>
  <c r="D309" i="39" s="1"/>
  <c r="D337" i="40" s="1"/>
  <c r="D296" i="38"/>
  <c r="D310" i="39" s="1"/>
  <c r="D338" i="40" s="1"/>
  <c r="D297" i="38"/>
  <c r="D311" i="39" s="1"/>
  <c r="D339" i="40" s="1"/>
  <c r="D298" i="38"/>
  <c r="D312" i="39" s="1"/>
  <c r="D340" i="40" s="1"/>
  <c r="D299" i="38"/>
  <c r="D313" i="39" s="1"/>
  <c r="D341" i="40" s="1"/>
  <c r="D300" i="38"/>
  <c r="C102" i="38"/>
  <c r="C116" i="39" s="1"/>
  <c r="C144" i="40" s="1"/>
  <c r="C104" i="38"/>
  <c r="C118" i="39" s="1"/>
  <c r="C146" i="40" s="1"/>
  <c r="C105" i="38"/>
  <c r="C119" i="39" s="1"/>
  <c r="C147" i="40" s="1"/>
  <c r="C106" i="38"/>
  <c r="C120" i="39" s="1"/>
  <c r="C148" i="40" s="1"/>
  <c r="C107" i="38"/>
  <c r="C121" i="39" s="1"/>
  <c r="C149" i="40" s="1"/>
  <c r="C108" i="38"/>
  <c r="C122" i="39" s="1"/>
  <c r="C150" i="40" s="1"/>
  <c r="C109" i="38"/>
  <c r="C123" i="39" s="1"/>
  <c r="C151" i="40" s="1"/>
  <c r="C110" i="38"/>
  <c r="C124" i="39" s="1"/>
  <c r="C152" i="40" s="1"/>
  <c r="C111" i="38"/>
  <c r="C125" i="39" s="1"/>
  <c r="C153" i="40" s="1"/>
  <c r="C114" i="38"/>
  <c r="C128" i="39" s="1"/>
  <c r="C156" i="40" s="1"/>
  <c r="C115" i="38"/>
  <c r="C129" i="39" s="1"/>
  <c r="C157" i="40" s="1"/>
  <c r="C116" i="38"/>
  <c r="C130" i="39" s="1"/>
  <c r="C158" i="40" s="1"/>
  <c r="C117" i="38"/>
  <c r="C131" i="39" s="1"/>
  <c r="C159" i="40" s="1"/>
  <c r="C118" i="38"/>
  <c r="C132" i="39" s="1"/>
  <c r="C160" i="40" s="1"/>
  <c r="C119" i="38"/>
  <c r="C133" i="39" s="1"/>
  <c r="C161" i="40" s="1"/>
  <c r="C120" i="38"/>
  <c r="C134" i="39" s="1"/>
  <c r="C162" i="40" s="1"/>
  <c r="C43" i="38"/>
  <c r="C44" i="38"/>
  <c r="C45" i="38"/>
  <c r="C46" i="38"/>
  <c r="C42" i="38"/>
  <c r="C40" i="38"/>
  <c r="C57" i="39" s="1"/>
  <c r="C83" i="40" s="1"/>
  <c r="C80" i="39" l="1"/>
  <c r="A174" i="31"/>
  <c r="D85" i="39"/>
  <c r="D83" i="39"/>
  <c r="D81" i="39"/>
  <c r="D84" i="39"/>
  <c r="D86" i="39"/>
  <c r="D82" i="39"/>
  <c r="D314" i="39"/>
  <c r="D342" i="40" s="1"/>
  <c r="B237" i="14"/>
  <c r="B238" i="14"/>
  <c r="C61" i="38" l="1"/>
  <c r="A183" i="15"/>
  <c r="E129" i="39"/>
  <c r="F218" i="14"/>
  <c r="C122" i="38"/>
  <c r="C136" i="39" s="1"/>
  <c r="C164" i="40" s="1"/>
  <c r="C123" i="38"/>
  <c r="C137" i="39" s="1"/>
  <c r="C165" i="40" s="1"/>
  <c r="C124" i="38"/>
  <c r="C138" i="39" s="1"/>
  <c r="C166" i="40" s="1"/>
  <c r="C125" i="38"/>
  <c r="C139" i="39" s="1"/>
  <c r="C167" i="40" s="1"/>
  <c r="C126" i="38"/>
  <c r="C140" i="39" s="1"/>
  <c r="C168" i="40" s="1"/>
  <c r="C127" i="38"/>
  <c r="C141" i="39" s="1"/>
  <c r="C169" i="40" s="1"/>
  <c r="C128" i="38"/>
  <c r="C142" i="39" s="1"/>
  <c r="C170" i="40" s="1"/>
  <c r="C129" i="38"/>
  <c r="C143" i="39" s="1"/>
  <c r="C171" i="40" s="1"/>
  <c r="C130" i="38"/>
  <c r="C144" i="39" s="1"/>
  <c r="C172" i="40" s="1"/>
  <c r="C131" i="38"/>
  <c r="C145" i="39" s="1"/>
  <c r="C173" i="40" s="1"/>
  <c r="C132" i="38"/>
  <c r="C146" i="39" s="1"/>
  <c r="C174" i="40" s="1"/>
  <c r="C133" i="38"/>
  <c r="C147" i="39" s="1"/>
  <c r="C175" i="40" s="1"/>
  <c r="C134" i="38"/>
  <c r="C148" i="39" s="1"/>
  <c r="C176" i="40" s="1"/>
  <c r="C135" i="38"/>
  <c r="C149" i="39" s="1"/>
  <c r="C177" i="40" s="1"/>
  <c r="C136" i="38"/>
  <c r="C150" i="39" s="1"/>
  <c r="C178" i="40" s="1"/>
  <c r="C151" i="39"/>
  <c r="C179" i="40" s="1"/>
  <c r="C152" i="39"/>
  <c r="C180" i="40" s="1"/>
  <c r="C153" i="39"/>
  <c r="C181" i="40" s="1"/>
  <c r="C154" i="39"/>
  <c r="C182" i="40" s="1"/>
  <c r="C155" i="39"/>
  <c r="C183" i="40" s="1"/>
  <c r="C156" i="39"/>
  <c r="C184" i="40" s="1"/>
  <c r="C157" i="39"/>
  <c r="C185" i="40" s="1"/>
  <c r="C158" i="39"/>
  <c r="C186" i="40" s="1"/>
  <c r="C159" i="39"/>
  <c r="C187" i="40" s="1"/>
  <c r="C160" i="39"/>
  <c r="C188" i="40" s="1"/>
  <c r="C161" i="39"/>
  <c r="C189" i="40" s="1"/>
  <c r="C162" i="39"/>
  <c r="C190" i="40" s="1"/>
  <c r="C163" i="39"/>
  <c r="C191" i="40" s="1"/>
  <c r="C164" i="39"/>
  <c r="C192" i="40" s="1"/>
  <c r="C165" i="39"/>
  <c r="C193" i="40" s="1"/>
  <c r="C166" i="39"/>
  <c r="C194" i="40" s="1"/>
  <c r="C167" i="39"/>
  <c r="C195" i="40" s="1"/>
  <c r="C168" i="39"/>
  <c r="C196" i="40" s="1"/>
  <c r="C169" i="39"/>
  <c r="C197" i="40" s="1"/>
  <c r="C170" i="39"/>
  <c r="C198" i="40" s="1"/>
  <c r="C171" i="39"/>
  <c r="C199" i="40" s="1"/>
  <c r="C172" i="39"/>
  <c r="C200" i="40" s="1"/>
  <c r="C173" i="39"/>
  <c r="C201" i="40" s="1"/>
  <c r="C174" i="39"/>
  <c r="C202" i="40" s="1"/>
  <c r="C175" i="39"/>
  <c r="C203" i="40" s="1"/>
  <c r="C176" i="39"/>
  <c r="C204" i="40" s="1"/>
  <c r="C177" i="39"/>
  <c r="C205" i="40" s="1"/>
  <c r="C178" i="39"/>
  <c r="C206" i="40" s="1"/>
  <c r="C179" i="39"/>
  <c r="C207" i="40" s="1"/>
  <c r="C180" i="39"/>
  <c r="C208" i="40" s="1"/>
  <c r="C181" i="39"/>
  <c r="C209" i="40" s="1"/>
  <c r="C182" i="39"/>
  <c r="C210" i="40" s="1"/>
  <c r="C183" i="39"/>
  <c r="C211" i="40" s="1"/>
  <c r="C184" i="39"/>
  <c r="C212" i="40" s="1"/>
  <c r="C185" i="39"/>
  <c r="C213" i="40" s="1"/>
  <c r="C186" i="39"/>
  <c r="C214" i="40" s="1"/>
  <c r="C187" i="39"/>
  <c r="C215" i="40" s="1"/>
  <c r="C188" i="39"/>
  <c r="C216" i="40" s="1"/>
  <c r="C189" i="39"/>
  <c r="C217" i="40" s="1"/>
  <c r="C190" i="39"/>
  <c r="C218" i="40" s="1"/>
  <c r="C191" i="39"/>
  <c r="C219" i="40" s="1"/>
  <c r="C192" i="39"/>
  <c r="C220" i="40" s="1"/>
  <c r="C193" i="39"/>
  <c r="C221" i="40" s="1"/>
  <c r="C194" i="39"/>
  <c r="C222" i="40" s="1"/>
  <c r="C195" i="39"/>
  <c r="C223" i="40" s="1"/>
  <c r="C196" i="39"/>
  <c r="C224" i="40" s="1"/>
  <c r="C197" i="39"/>
  <c r="C225" i="40" s="1"/>
  <c r="C198" i="39"/>
  <c r="C226" i="40" s="1"/>
  <c r="C199" i="39"/>
  <c r="C227" i="40" s="1"/>
  <c r="C200" i="39"/>
  <c r="C228" i="40" s="1"/>
  <c r="C201" i="39"/>
  <c r="C229" i="40" s="1"/>
  <c r="C202" i="39"/>
  <c r="C230" i="40" s="1"/>
  <c r="C203" i="39"/>
  <c r="C231" i="40" s="1"/>
  <c r="C204" i="39"/>
  <c r="C232" i="40" s="1"/>
  <c r="C205" i="39"/>
  <c r="C233" i="40" s="1"/>
  <c r="C206" i="39"/>
  <c r="C234" i="40" s="1"/>
  <c r="C207" i="39"/>
  <c r="C235" i="40" s="1"/>
  <c r="C208" i="39"/>
  <c r="C236" i="40" s="1"/>
  <c r="C209" i="39"/>
  <c r="C237" i="40" s="1"/>
  <c r="C210" i="39"/>
  <c r="C238" i="40" s="1"/>
  <c r="C211" i="39"/>
  <c r="C239" i="40" s="1"/>
  <c r="C212" i="39"/>
  <c r="C240" i="40" s="1"/>
  <c r="C213" i="39"/>
  <c r="C241" i="40" s="1"/>
  <c r="C214" i="39"/>
  <c r="C242" i="40" s="1"/>
  <c r="C215" i="39"/>
  <c r="C243" i="40" s="1"/>
  <c r="C216" i="39"/>
  <c r="C244" i="40" s="1"/>
  <c r="C217" i="39"/>
  <c r="C245" i="40" s="1"/>
  <c r="C218" i="39"/>
  <c r="C246" i="40" s="1"/>
  <c r="C219" i="39"/>
  <c r="C247" i="40" s="1"/>
  <c r="C220" i="39"/>
  <c r="C248" i="40" s="1"/>
  <c r="C221" i="39"/>
  <c r="C249" i="40" s="1"/>
  <c r="C222" i="39"/>
  <c r="C250" i="40" s="1"/>
  <c r="C223" i="39"/>
  <c r="C251" i="40" s="1"/>
  <c r="C224" i="39"/>
  <c r="C252" i="40" s="1"/>
  <c r="C225" i="39"/>
  <c r="C253" i="40" s="1"/>
  <c r="C226" i="39"/>
  <c r="C254" i="40" s="1"/>
  <c r="C227" i="39"/>
  <c r="C255" i="40" s="1"/>
  <c r="C228" i="39"/>
  <c r="C256" i="40" s="1"/>
  <c r="C229" i="39"/>
  <c r="C257" i="40" s="1"/>
  <c r="C230" i="39"/>
  <c r="C258" i="40" s="1"/>
  <c r="C231" i="39"/>
  <c r="C259" i="40" s="1"/>
  <c r="C232" i="39"/>
  <c r="C260" i="40" s="1"/>
  <c r="C233" i="39"/>
  <c r="C261" i="40" s="1"/>
  <c r="C234" i="39"/>
  <c r="C262" i="40" s="1"/>
  <c r="C235" i="39"/>
  <c r="C263" i="40" s="1"/>
  <c r="C236" i="39"/>
  <c r="C264" i="40" s="1"/>
  <c r="C237" i="39"/>
  <c r="C265" i="40" s="1"/>
  <c r="C238" i="39"/>
  <c r="C266" i="40" s="1"/>
  <c r="C239" i="39"/>
  <c r="C267" i="40" s="1"/>
  <c r="C240" i="39"/>
  <c r="C268" i="40" s="1"/>
  <c r="C241" i="39"/>
  <c r="C269" i="40" s="1"/>
  <c r="C242" i="39"/>
  <c r="C270" i="40" s="1"/>
  <c r="C243" i="39"/>
  <c r="C271" i="40" s="1"/>
  <c r="C244" i="39"/>
  <c r="C272" i="40" s="1"/>
  <c r="C245" i="39"/>
  <c r="C273" i="40" s="1"/>
  <c r="C246" i="39"/>
  <c r="C274" i="40" s="1"/>
  <c r="C247" i="39"/>
  <c r="C275" i="40" s="1"/>
  <c r="C248" i="39"/>
  <c r="C276" i="40" s="1"/>
  <c r="C249" i="39"/>
  <c r="C277" i="40" s="1"/>
  <c r="C250" i="39"/>
  <c r="C278" i="40" s="1"/>
  <c r="C251" i="39"/>
  <c r="C279" i="40" s="1"/>
  <c r="C252" i="39"/>
  <c r="C280" i="40" s="1"/>
  <c r="C253" i="39"/>
  <c r="C281" i="40" s="1"/>
  <c r="C254" i="39"/>
  <c r="C282" i="40" s="1"/>
  <c r="C121" i="38"/>
  <c r="C135" i="39" s="1"/>
  <c r="C163" i="40" s="1"/>
  <c r="B165" i="15"/>
  <c r="B166" i="15"/>
  <c r="B167" i="15"/>
  <c r="B168" i="15"/>
  <c r="B169" i="15"/>
  <c r="B164" i="15"/>
  <c r="C86" i="40"/>
  <c r="C87" i="40"/>
  <c r="C88" i="40"/>
  <c r="C89" i="40"/>
  <c r="C90" i="40"/>
  <c r="C85" i="40"/>
  <c r="C60" i="39"/>
  <c r="C61" i="39"/>
  <c r="C62" i="39"/>
  <c r="C63" i="39"/>
  <c r="C64" i="39"/>
  <c r="C59" i="39"/>
  <c r="A122" i="15"/>
  <c r="C104" i="40" l="1"/>
  <c r="A197" i="14"/>
  <c r="D40" i="38"/>
  <c r="D57" i="39" s="1"/>
  <c r="D83" i="40" s="1"/>
  <c r="C284" i="39"/>
  <c r="C312" i="40" s="1"/>
  <c r="C282" i="39"/>
  <c r="C310" i="40" s="1"/>
  <c r="C280" i="39"/>
  <c r="C308" i="40" s="1"/>
  <c r="C278" i="39"/>
  <c r="C306" i="40" s="1"/>
  <c r="C276" i="39"/>
  <c r="C304" i="40" s="1"/>
  <c r="C274" i="39"/>
  <c r="C302" i="40" s="1"/>
  <c r="C272" i="39"/>
  <c r="C300" i="40" s="1"/>
  <c r="C270" i="39"/>
  <c r="C298" i="40" s="1"/>
  <c r="C268" i="39"/>
  <c r="C296" i="40" s="1"/>
  <c r="C266" i="39"/>
  <c r="C294" i="40" s="1"/>
  <c r="C264" i="39"/>
  <c r="C292" i="40" s="1"/>
  <c r="C262" i="39"/>
  <c r="C290" i="40" s="1"/>
  <c r="C260" i="39"/>
  <c r="C288" i="40" s="1"/>
  <c r="C258" i="39"/>
  <c r="C286" i="40" s="1"/>
  <c r="C256" i="39"/>
  <c r="C284" i="40" s="1"/>
  <c r="C283" i="39"/>
  <c r="C311" i="40" s="1"/>
  <c r="C281" i="39"/>
  <c r="C309" i="40" s="1"/>
  <c r="C279" i="39"/>
  <c r="C307" i="40" s="1"/>
  <c r="C277" i="39"/>
  <c r="C305" i="40" s="1"/>
  <c r="C275" i="39"/>
  <c r="C303" i="40" s="1"/>
  <c r="C273" i="39"/>
  <c r="C301" i="40" s="1"/>
  <c r="C271" i="39"/>
  <c r="C299" i="40" s="1"/>
  <c r="C269" i="39"/>
  <c r="C297" i="40" s="1"/>
  <c r="C267" i="39"/>
  <c r="C295" i="40" s="1"/>
  <c r="C265" i="39"/>
  <c r="C293" i="40" s="1"/>
  <c r="C263" i="39"/>
  <c r="C291" i="40" s="1"/>
  <c r="C261" i="39"/>
  <c r="C289" i="40" s="1"/>
  <c r="C259" i="39"/>
  <c r="C287" i="40" s="1"/>
  <c r="C257" i="39"/>
  <c r="C285" i="40" s="1"/>
  <c r="C255" i="39"/>
  <c r="C283" i="40" s="1"/>
  <c r="C79" i="39" l="1"/>
  <c r="A173" i="31"/>
  <c r="C101" i="39"/>
  <c r="D36" i="38"/>
  <c r="D53" i="39" s="1"/>
  <c r="D79" i="40" s="1"/>
  <c r="D37" i="38"/>
  <c r="D54" i="39" s="1"/>
  <c r="D80" i="40" s="1"/>
  <c r="D38" i="38"/>
  <c r="D55" i="39" s="1"/>
  <c r="D81" i="40" s="1"/>
  <c r="D39" i="38"/>
  <c r="D56" i="39" s="1"/>
  <c r="D82" i="40" s="1"/>
  <c r="D35" i="38"/>
  <c r="D52" i="39" s="1"/>
  <c r="D78" i="40" s="1"/>
  <c r="C36" i="38"/>
  <c r="C53" i="39" s="1"/>
  <c r="C79" i="40" s="1"/>
  <c r="C37" i="38"/>
  <c r="C54" i="39" s="1"/>
  <c r="C80" i="40" s="1"/>
  <c r="C38" i="38"/>
  <c r="C55" i="39" s="1"/>
  <c r="C81" i="40" s="1"/>
  <c r="C39" i="38"/>
  <c r="C56" i="39" s="1"/>
  <c r="C82" i="40" s="1"/>
  <c r="C35" i="38"/>
  <c r="C52" i="39" s="1"/>
  <c r="C78" i="40" s="1"/>
  <c r="E17" i="39"/>
  <c r="C17" i="39"/>
  <c r="C18" i="39"/>
  <c r="C19" i="39"/>
  <c r="C20" i="39"/>
  <c r="C21" i="39"/>
  <c r="C22" i="39"/>
  <c r="C23" i="39"/>
  <c r="C24" i="39"/>
  <c r="C25" i="39"/>
  <c r="C26" i="39"/>
  <c r="C27" i="39"/>
  <c r="C28" i="39"/>
  <c r="C29" i="39"/>
  <c r="C30" i="39"/>
  <c r="C31" i="39"/>
  <c r="C32" i="39"/>
  <c r="C33" i="39"/>
  <c r="C34" i="39"/>
  <c r="C35" i="39"/>
  <c r="C36" i="39"/>
  <c r="C37" i="39"/>
  <c r="C38" i="39"/>
  <c r="C39" i="39"/>
  <c r="C40" i="39"/>
  <c r="C41" i="39"/>
  <c r="C42" i="39"/>
  <c r="C43" i="39"/>
  <c r="C44" i="39"/>
  <c r="C16" i="39"/>
  <c r="A162" i="14"/>
  <c r="A161" i="14"/>
  <c r="A160" i="14"/>
  <c r="A159" i="14"/>
  <c r="A158" i="14"/>
  <c r="G57" i="14"/>
  <c r="G84" i="14" s="1"/>
  <c r="B118" i="15"/>
  <c r="B119" i="15"/>
  <c r="B120" i="15"/>
  <c r="B121" i="15"/>
  <c r="B117" i="15"/>
  <c r="A121" i="15"/>
  <c r="A120" i="15"/>
  <c r="A119" i="15"/>
  <c r="A118" i="15"/>
  <c r="A117" i="15"/>
  <c r="C127" i="15"/>
  <c r="D127" i="15"/>
  <c r="E127" i="15"/>
  <c r="C138" i="14"/>
  <c r="D138" i="14"/>
  <c r="E138" i="14"/>
  <c r="F103" i="31"/>
  <c r="F49" i="15"/>
  <c r="F136" i="15" s="1"/>
  <c r="F50" i="15"/>
  <c r="F137" i="15" s="1"/>
  <c r="F51" i="15"/>
  <c r="F48" i="15"/>
  <c r="F135" i="15" s="1"/>
  <c r="D49" i="15"/>
  <c r="D136" i="15" s="1"/>
  <c r="D50" i="15"/>
  <c r="D137" i="15" s="1"/>
  <c r="D51" i="15"/>
  <c r="D48" i="15"/>
  <c r="D135" i="15" s="1"/>
  <c r="A51" i="15"/>
  <c r="A50" i="15"/>
  <c r="A137" i="15" s="1"/>
  <c r="A49" i="15"/>
  <c r="A136" i="15" s="1"/>
  <c r="A48" i="15"/>
  <c r="A135" i="15" s="1"/>
  <c r="F47" i="14"/>
  <c r="F48" i="14"/>
  <c r="F49" i="14"/>
  <c r="F46" i="14"/>
  <c r="D47" i="14"/>
  <c r="D150" i="14" s="1"/>
  <c r="D48" i="14"/>
  <c r="D151" i="14" s="1"/>
  <c r="D49" i="14"/>
  <c r="D46" i="14"/>
  <c r="D149" i="14" s="1"/>
  <c r="A49" i="14"/>
  <c r="A48" i="14"/>
  <c r="A151" i="14" s="1"/>
  <c r="A47" i="14"/>
  <c r="A150" i="14" s="1"/>
  <c r="A46" i="14"/>
  <c r="A149" i="14" s="1"/>
  <c r="F125" i="31"/>
  <c r="F126" i="31"/>
  <c r="G126" i="31" s="1"/>
  <c r="F124" i="31"/>
  <c r="D125" i="31"/>
  <c r="D126" i="31"/>
  <c r="D124" i="31"/>
  <c r="A126" i="31"/>
  <c r="A125" i="31"/>
  <c r="A124" i="31"/>
  <c r="D82" i="15"/>
  <c r="A82" i="15"/>
  <c r="D9" i="15"/>
  <c r="D9" i="14"/>
  <c r="F14" i="31"/>
  <c r="C60" i="38" l="1"/>
  <c r="A182" i="15"/>
  <c r="C103" i="40" s="1"/>
  <c r="C15" i="37"/>
  <c r="D100" i="38" l="1"/>
  <c r="D114" i="39" s="1"/>
  <c r="D142" i="40" s="1"/>
  <c r="C100" i="38"/>
  <c r="C114" i="39" s="1"/>
  <c r="C142" i="40" s="1"/>
  <c r="F128" i="15" l="1"/>
  <c r="E96" i="31" l="1"/>
  <c r="E97" i="31"/>
  <c r="E108" i="14"/>
  <c r="F108" i="14" s="1"/>
  <c r="E107" i="14"/>
  <c r="F107" i="14" s="1"/>
  <c r="E106" i="15"/>
  <c r="E107" i="15"/>
  <c r="E108" i="15"/>
  <c r="I23" i="37" l="1"/>
  <c r="E95" i="31"/>
  <c r="E106" i="14"/>
  <c r="F106" i="14" s="1"/>
  <c r="B43" i="15" l="1"/>
  <c r="F13" i="14" l="1"/>
  <c r="F32" i="14"/>
  <c r="F33" i="14"/>
  <c r="F115" i="14"/>
  <c r="F116" i="14"/>
  <c r="F117" i="14"/>
  <c r="F118" i="14"/>
  <c r="F119" i="14"/>
  <c r="F34" i="14" l="1"/>
  <c r="F120" i="14"/>
  <c r="D41" i="15" l="1"/>
  <c r="E40" i="15"/>
  <c r="D41" i="14"/>
  <c r="E40" i="14"/>
  <c r="E43" i="31"/>
  <c r="B43" i="31"/>
  <c r="E41" i="14" l="1"/>
  <c r="F43" i="31"/>
  <c r="E41" i="15"/>
  <c r="E44" i="31"/>
  <c r="D44" i="31"/>
  <c r="B44" i="31"/>
  <c r="F33" i="15"/>
  <c r="G33" i="15" s="1"/>
  <c r="F32" i="15"/>
  <c r="G32" i="15" s="1"/>
  <c r="B33" i="15"/>
  <c r="E32" i="15"/>
  <c r="G117" i="14"/>
  <c r="G116" i="14"/>
  <c r="B119" i="14"/>
  <c r="B118" i="14"/>
  <c r="B117" i="14"/>
  <c r="B116" i="14"/>
  <c r="E120" i="14"/>
  <c r="D120" i="14"/>
  <c r="G119" i="14"/>
  <c r="G118" i="14"/>
  <c r="F35" i="31"/>
  <c r="F34" i="31"/>
  <c r="B33" i="14"/>
  <c r="G32" i="14"/>
  <c r="E32" i="14"/>
  <c r="B35" i="31"/>
  <c r="B36" i="31" s="1"/>
  <c r="E34" i="31"/>
  <c r="G34" i="15" l="1"/>
  <c r="D33" i="15"/>
  <c r="E33" i="15" s="1"/>
  <c r="E34" i="15" s="1"/>
  <c r="B40" i="15"/>
  <c r="D33" i="14"/>
  <c r="E33" i="14" s="1"/>
  <c r="E34" i="14" s="1"/>
  <c r="B40" i="14"/>
  <c r="F40" i="14" s="1"/>
  <c r="D35" i="31"/>
  <c r="E35" i="31" s="1"/>
  <c r="E36" i="31" s="1"/>
  <c r="B34" i="15"/>
  <c r="H32" i="15"/>
  <c r="H33" i="15"/>
  <c r="F34" i="15"/>
  <c r="H116" i="14"/>
  <c r="H117" i="14"/>
  <c r="H118" i="14"/>
  <c r="H119" i="14"/>
  <c r="G115" i="14"/>
  <c r="G120" i="14" s="1"/>
  <c r="B34" i="14"/>
  <c r="H32" i="14"/>
  <c r="G34" i="31"/>
  <c r="D36" i="31" l="1"/>
  <c r="D34" i="15"/>
  <c r="D34" i="14"/>
  <c r="B41" i="15"/>
  <c r="F40" i="15"/>
  <c r="B41" i="14"/>
  <c r="H115" i="14"/>
  <c r="G33" i="14"/>
  <c r="G34" i="14" s="1"/>
  <c r="G35" i="31"/>
  <c r="G36" i="31" s="1"/>
  <c r="H34" i="31"/>
  <c r="F36" i="31"/>
  <c r="H33" i="14" l="1"/>
  <c r="H35" i="31"/>
  <c r="D1" i="40" l="1"/>
  <c r="D1" i="39"/>
  <c r="C138" i="40" l="1"/>
  <c r="C132" i="40"/>
  <c r="C125" i="40"/>
  <c r="C124" i="40"/>
  <c r="C123" i="40"/>
  <c r="C122" i="40"/>
  <c r="C121" i="40"/>
  <c r="C120" i="40"/>
  <c r="C119" i="40"/>
  <c r="C93" i="39"/>
  <c r="C94" i="39"/>
  <c r="C95" i="39"/>
  <c r="C96" i="39"/>
  <c r="C97" i="39"/>
  <c r="C98" i="39"/>
  <c r="C99" i="39"/>
  <c r="C106" i="39"/>
  <c r="C112" i="39"/>
  <c r="C96" i="38" l="1"/>
  <c r="C89" i="38"/>
  <c r="C82" i="38" l="1"/>
  <c r="C81" i="38"/>
  <c r="C80" i="38"/>
  <c r="C79" i="38"/>
  <c r="C78" i="38"/>
  <c r="C77" i="38"/>
  <c r="C76" i="38"/>
  <c r="D25" i="14" l="1"/>
  <c r="E25" i="14" s="1"/>
  <c r="E9" i="39" l="1"/>
  <c r="B13" i="15"/>
  <c r="B18" i="37" l="1"/>
  <c r="B10" i="37"/>
  <c r="C8" i="37"/>
  <c r="B3" i="37"/>
  <c r="D25" i="15"/>
  <c r="E25" i="15" s="1"/>
  <c r="G25" i="15" l="1"/>
  <c r="I25" i="15" s="1"/>
  <c r="E9" i="40"/>
  <c r="D25" i="31"/>
  <c r="E25" i="31" s="1"/>
  <c r="A25" i="31"/>
  <c r="D13" i="31"/>
  <c r="D11" i="31"/>
  <c r="D24" i="15"/>
  <c r="E24" i="15" s="1"/>
  <c r="A24" i="15"/>
  <c r="D24" i="14"/>
  <c r="E24" i="14" s="1"/>
  <c r="B13" i="14"/>
  <c r="E10" i="39" l="1"/>
  <c r="G24" i="14"/>
  <c r="I24" i="14" s="1"/>
  <c r="G24" i="15"/>
  <c r="I24" i="15" s="1"/>
  <c r="E10" i="40"/>
  <c r="G25" i="31"/>
  <c r="I25" i="31" s="1"/>
  <c r="E10" i="38"/>
  <c r="B14" i="31" l="1"/>
  <c r="A12" i="31"/>
  <c r="F13" i="15"/>
  <c r="D12" i="15"/>
  <c r="D10" i="15"/>
  <c r="A10" i="15"/>
  <c r="A25" i="15" s="1"/>
  <c r="A2" i="31"/>
  <c r="A2" i="14"/>
  <c r="G25" i="14" l="1"/>
  <c r="I25" i="14" s="1"/>
  <c r="D26" i="31"/>
  <c r="E26" i="31" s="1"/>
  <c r="E9" i="38" l="1"/>
  <c r="I26" i="14"/>
  <c r="A15" i="37" s="1"/>
  <c r="D44" i="15" l="1"/>
  <c r="D49" i="31"/>
  <c r="G26" i="31"/>
  <c r="I26" i="31" s="1"/>
  <c r="A26" i="31"/>
  <c r="D43" i="14"/>
  <c r="A22" i="36"/>
  <c r="H20" i="36"/>
  <c r="F20" i="36"/>
  <c r="F21" i="36" s="1"/>
  <c r="C15" i="36"/>
  <c r="C12" i="36"/>
  <c r="B12" i="36"/>
  <c r="A12" i="36"/>
  <c r="C11" i="36"/>
  <c r="B11" i="36"/>
  <c r="A11" i="36"/>
  <c r="C10" i="36"/>
  <c r="B10" i="36"/>
  <c r="A10" i="36"/>
  <c r="C9" i="36"/>
  <c r="B9" i="36"/>
  <c r="A9" i="36"/>
  <c r="C8" i="36"/>
  <c r="B8" i="36"/>
  <c r="A8" i="36"/>
  <c r="C7" i="36"/>
  <c r="B7" i="36"/>
  <c r="A7" i="36"/>
  <c r="C6" i="36"/>
  <c r="B6" i="36"/>
  <c r="A6" i="36"/>
  <c r="C5" i="36"/>
  <c r="B5" i="36"/>
  <c r="A5" i="36"/>
  <c r="F77" i="31" l="1"/>
  <c r="D83" i="31" s="1"/>
  <c r="E55" i="31"/>
  <c r="G55" i="31" s="1"/>
  <c r="E54" i="31"/>
  <c r="E53" i="31"/>
  <c r="D85" i="31"/>
  <c r="D86" i="31"/>
  <c r="I27" i="31"/>
  <c r="A8" i="37" s="1"/>
  <c r="E50" i="15"/>
  <c r="E48" i="15"/>
  <c r="E51" i="15"/>
  <c r="G51" i="15" s="1"/>
  <c r="E49" i="15"/>
  <c r="F89" i="14"/>
  <c r="E46" i="14"/>
  <c r="E12" i="39" s="1"/>
  <c r="I26" i="15"/>
  <c r="D11" i="36"/>
  <c r="E11" i="36" s="1"/>
  <c r="F11" i="36" s="1"/>
  <c r="G11" i="36" s="1"/>
  <c r="H11" i="36" s="1"/>
  <c r="C23" i="37"/>
  <c r="D5" i="36"/>
  <c r="E5" i="36" s="1"/>
  <c r="D6" i="36"/>
  <c r="E6" i="36" s="1"/>
  <c r="F6" i="36" s="1"/>
  <c r="D8" i="36"/>
  <c r="E8" i="36" s="1"/>
  <c r="F8" i="36" s="1"/>
  <c r="I8" i="36" s="1"/>
  <c r="D7" i="36"/>
  <c r="E7" i="36" s="1"/>
  <c r="F7" i="36" s="1"/>
  <c r="D9" i="36"/>
  <c r="E9" i="36" s="1"/>
  <c r="F9" i="36" s="1"/>
  <c r="I9" i="36" s="1"/>
  <c r="D10" i="36"/>
  <c r="E10" i="36" s="1"/>
  <c r="F10" i="36" s="1"/>
  <c r="F78" i="15"/>
  <c r="D27" i="31"/>
  <c r="I6" i="36"/>
  <c r="G6" i="36"/>
  <c r="H6" i="36" s="1"/>
  <c r="I10" i="36"/>
  <c r="G10" i="36"/>
  <c r="H10" i="36" s="1"/>
  <c r="G7" i="36"/>
  <c r="H7" i="36" s="1"/>
  <c r="I7" i="36"/>
  <c r="E87" i="38" l="1"/>
  <c r="E86" i="31"/>
  <c r="G86" i="31" s="1"/>
  <c r="I86" i="31" s="1"/>
  <c r="E86" i="38"/>
  <c r="E85" i="31"/>
  <c r="G85" i="31" s="1"/>
  <c r="I85" i="31" s="1"/>
  <c r="E84" i="38"/>
  <c r="E89" i="38" s="1"/>
  <c r="E83" i="31"/>
  <c r="B108" i="14"/>
  <c r="B107" i="14"/>
  <c r="J23" i="15"/>
  <c r="A23" i="37"/>
  <c r="B97" i="31"/>
  <c r="B96" i="31"/>
  <c r="D84" i="31"/>
  <c r="F123" i="14"/>
  <c r="D132" i="14" s="1"/>
  <c r="D98" i="14"/>
  <c r="D97" i="14"/>
  <c r="D96" i="14"/>
  <c r="E96" i="14" s="1"/>
  <c r="D95" i="14"/>
  <c r="E95" i="14" s="1"/>
  <c r="D85" i="15"/>
  <c r="F108" i="31"/>
  <c r="G103" i="31"/>
  <c r="G104" i="31" s="1"/>
  <c r="E49" i="14"/>
  <c r="E47" i="14"/>
  <c r="E13" i="39" s="1"/>
  <c r="E48" i="14"/>
  <c r="E14" i="39" s="1"/>
  <c r="G50" i="15"/>
  <c r="E14" i="40"/>
  <c r="G48" i="15"/>
  <c r="E12" i="40"/>
  <c r="G49" i="15"/>
  <c r="E13" i="40"/>
  <c r="G53" i="31"/>
  <c r="E12" i="38"/>
  <c r="E14" i="38"/>
  <c r="G54" i="31"/>
  <c r="E13" i="38"/>
  <c r="E84" i="15"/>
  <c r="I11" i="36"/>
  <c r="G8" i="36"/>
  <c r="H8" i="36" s="1"/>
  <c r="D12" i="36"/>
  <c r="D15" i="36" s="1"/>
  <c r="G9" i="36"/>
  <c r="H9" i="36" s="1"/>
  <c r="E82" i="15"/>
  <c r="F113" i="15"/>
  <c r="E83" i="15"/>
  <c r="B106" i="15" s="1"/>
  <c r="E85" i="15"/>
  <c r="F5" i="36"/>
  <c r="E12" i="36"/>
  <c r="E85" i="38" l="1"/>
  <c r="E84" i="31"/>
  <c r="E103" i="39"/>
  <c r="E97" i="14"/>
  <c r="B106" i="14"/>
  <c r="E104" i="39"/>
  <c r="E98" i="14"/>
  <c r="D122" i="15"/>
  <c r="D120" i="15"/>
  <c r="D118" i="15"/>
  <c r="F118" i="15" s="1"/>
  <c r="D121" i="15"/>
  <c r="F121" i="15" s="1"/>
  <c r="D119" i="15"/>
  <c r="D117" i="15"/>
  <c r="F117" i="15" s="1"/>
  <c r="G96" i="14"/>
  <c r="I96" i="14" s="1"/>
  <c r="E102" i="39"/>
  <c r="G95" i="14"/>
  <c r="I95" i="14" s="1"/>
  <c r="E101" i="39"/>
  <c r="F119" i="15"/>
  <c r="F120" i="15"/>
  <c r="D121" i="31"/>
  <c r="F117" i="31" s="1"/>
  <c r="F115" i="31"/>
  <c r="F116" i="31"/>
  <c r="F114" i="31"/>
  <c r="G84" i="31"/>
  <c r="I84" i="31" s="1"/>
  <c r="B95" i="31"/>
  <c r="F132" i="14"/>
  <c r="D130" i="14"/>
  <c r="D131" i="14"/>
  <c r="F131" i="14" s="1"/>
  <c r="D129" i="14"/>
  <c r="F129" i="14" s="1"/>
  <c r="D127" i="14"/>
  <c r="D128" i="14"/>
  <c r="F128" i="14" s="1"/>
  <c r="D84" i="15"/>
  <c r="E106" i="39"/>
  <c r="D83" i="15"/>
  <c r="G83" i="31"/>
  <c r="I83" i="31" s="1"/>
  <c r="E57" i="39"/>
  <c r="E40" i="38"/>
  <c r="E130" i="40"/>
  <c r="B108" i="15"/>
  <c r="E129" i="40"/>
  <c r="B107" i="15"/>
  <c r="E127" i="40"/>
  <c r="E132" i="40" s="1"/>
  <c r="E128" i="40"/>
  <c r="E53" i="39"/>
  <c r="G56" i="31"/>
  <c r="B8" i="37" s="1"/>
  <c r="F113" i="31"/>
  <c r="G127" i="15"/>
  <c r="G128" i="15" s="1"/>
  <c r="G52" i="15"/>
  <c r="J45" i="31"/>
  <c r="D145" i="14"/>
  <c r="D131" i="15"/>
  <c r="I5" i="36"/>
  <c r="F12" i="36"/>
  <c r="I12" i="36" s="1"/>
  <c r="G5" i="36"/>
  <c r="G12" i="36" s="1"/>
  <c r="F122" i="15" l="1"/>
  <c r="D129" i="31"/>
  <c r="E124" i="31"/>
  <c r="E91" i="38" s="1"/>
  <c r="G136" i="31"/>
  <c r="E52" i="39"/>
  <c r="E56" i="39"/>
  <c r="F118" i="31"/>
  <c r="I87" i="31"/>
  <c r="F130" i="14"/>
  <c r="E55" i="39"/>
  <c r="E137" i="15"/>
  <c r="G137" i="15" s="1"/>
  <c r="E135" i="15"/>
  <c r="E136" i="15"/>
  <c r="E150" i="14"/>
  <c r="E109" i="39" s="1"/>
  <c r="E151" i="14"/>
  <c r="E149" i="14"/>
  <c r="E108" i="39" s="1"/>
  <c r="G97" i="14"/>
  <c r="I97" i="14" s="1"/>
  <c r="G98" i="14"/>
  <c r="I98" i="14" s="1"/>
  <c r="G124" i="31"/>
  <c r="E83" i="40"/>
  <c r="E38" i="38"/>
  <c r="E82" i="40"/>
  <c r="E37" i="38"/>
  <c r="E36" i="38"/>
  <c r="E39" i="38"/>
  <c r="E76" i="38"/>
  <c r="E79" i="38"/>
  <c r="E35" i="38"/>
  <c r="E79" i="40"/>
  <c r="E134" i="40"/>
  <c r="E138" i="40" s="1"/>
  <c r="E80" i="40"/>
  <c r="E81" i="40"/>
  <c r="G138" i="14"/>
  <c r="G139" i="14" s="1"/>
  <c r="E78" i="40"/>
  <c r="G125" i="31"/>
  <c r="E92" i="38"/>
  <c r="E93" i="38"/>
  <c r="D154" i="14"/>
  <c r="D140" i="15"/>
  <c r="D140" i="31"/>
  <c r="G133" i="31"/>
  <c r="H5" i="36"/>
  <c r="H12" i="36" s="1"/>
  <c r="J46" i="31" l="1"/>
  <c r="J47" i="31" s="1"/>
  <c r="J50" i="31" s="1"/>
  <c r="I8" i="37"/>
  <c r="D162" i="14"/>
  <c r="D158" i="14"/>
  <c r="D159" i="14"/>
  <c r="D145" i="15"/>
  <c r="D148" i="15"/>
  <c r="D144" i="15"/>
  <c r="G144" i="15" s="1"/>
  <c r="D161" i="14"/>
  <c r="D160" i="14"/>
  <c r="D147" i="15"/>
  <c r="D146" i="15"/>
  <c r="E110" i="39"/>
  <c r="I99" i="14"/>
  <c r="I15" i="37" s="1"/>
  <c r="D8" i="37"/>
  <c r="F123" i="15"/>
  <c r="G135" i="15"/>
  <c r="G134" i="31"/>
  <c r="E77" i="38"/>
  <c r="E81" i="38"/>
  <c r="G135" i="31"/>
  <c r="E78" i="38"/>
  <c r="E82" i="38"/>
  <c r="G137" i="31"/>
  <c r="E80" i="38"/>
  <c r="D165" i="14"/>
  <c r="D173" i="14" s="1"/>
  <c r="D177" i="14" s="1"/>
  <c r="J25" i="15"/>
  <c r="G136" i="15"/>
  <c r="E135" i="40"/>
  <c r="E136" i="40"/>
  <c r="D151" i="15"/>
  <c r="E119" i="40"/>
  <c r="D149" i="31"/>
  <c r="D145" i="31"/>
  <c r="D176" i="31" l="1"/>
  <c r="E63" i="38" s="1"/>
  <c r="D174" i="31"/>
  <c r="E61" i="38" s="1"/>
  <c r="D172" i="31"/>
  <c r="E59" i="38" s="1"/>
  <c r="E57" i="38"/>
  <c r="E55" i="38"/>
  <c r="E53" i="38"/>
  <c r="E51" i="38"/>
  <c r="E49" i="38"/>
  <c r="F156" i="31"/>
  <c r="D175" i="31"/>
  <c r="E62" i="38" s="1"/>
  <c r="D173" i="31"/>
  <c r="E60" i="38" s="1"/>
  <c r="E58" i="38"/>
  <c r="E56" i="38"/>
  <c r="E54" i="38"/>
  <c r="E52" i="38"/>
  <c r="E50" i="38"/>
  <c r="E48" i="38"/>
  <c r="F157" i="31"/>
  <c r="G138" i="15"/>
  <c r="E69" i="39"/>
  <c r="J26" i="14"/>
  <c r="F163" i="31"/>
  <c r="F165" i="31"/>
  <c r="F159" i="31"/>
  <c r="F158" i="31"/>
  <c r="F167" i="31"/>
  <c r="F162" i="31"/>
  <c r="F166" i="31"/>
  <c r="F164" i="31"/>
  <c r="F160" i="31"/>
  <c r="E68" i="39"/>
  <c r="E66" i="39"/>
  <c r="E67" i="39"/>
  <c r="A190" i="31"/>
  <c r="E61" i="39"/>
  <c r="G147" i="15"/>
  <c r="E122" i="40"/>
  <c r="G145" i="15"/>
  <c r="E120" i="40"/>
  <c r="G146" i="15"/>
  <c r="E121" i="40"/>
  <c r="G161" i="14"/>
  <c r="E96" i="39"/>
  <c r="G158" i="14"/>
  <c r="E93" i="39"/>
  <c r="G162" i="14"/>
  <c r="E97" i="39"/>
  <c r="G159" i="14"/>
  <c r="E94" i="39"/>
  <c r="E98" i="39"/>
  <c r="G160" i="14"/>
  <c r="E95" i="39"/>
  <c r="E99" i="39"/>
  <c r="A212" i="14"/>
  <c r="B23" i="37"/>
  <c r="G138" i="31"/>
  <c r="G8" i="37" s="1"/>
  <c r="G145" i="31"/>
  <c r="E96" i="38"/>
  <c r="D159" i="15"/>
  <c r="D156" i="15"/>
  <c r="G156" i="15" s="1"/>
  <c r="F161" i="31" l="1"/>
  <c r="D181" i="15"/>
  <c r="D179" i="15"/>
  <c r="D177" i="15"/>
  <c r="E98" i="40" s="1"/>
  <c r="D175" i="15"/>
  <c r="E96" i="40" s="1"/>
  <c r="D173" i="15"/>
  <c r="D171" i="15"/>
  <c r="D169" i="15"/>
  <c r="E90" i="40" s="1"/>
  <c r="D167" i="15"/>
  <c r="E88" i="40" s="1"/>
  <c r="D165" i="15"/>
  <c r="E86" i="40" s="1"/>
  <c r="D180" i="15"/>
  <c r="D178" i="15"/>
  <c r="D176" i="15"/>
  <c r="D174" i="15"/>
  <c r="D172" i="15"/>
  <c r="D170" i="15"/>
  <c r="D166" i="15"/>
  <c r="E87" i="40" s="1"/>
  <c r="D164" i="15"/>
  <c r="E97" i="40"/>
  <c r="F164" i="15"/>
  <c r="D451" i="14"/>
  <c r="D453" i="14"/>
  <c r="D455" i="14"/>
  <c r="D457" i="14"/>
  <c r="F457" i="14" s="1"/>
  <c r="D459" i="14"/>
  <c r="F459" i="14" s="1"/>
  <c r="D461" i="14"/>
  <c r="F461" i="14" s="1"/>
  <c r="D462" i="14"/>
  <c r="F462" i="14" s="1"/>
  <c r="D450" i="14"/>
  <c r="D452" i="14"/>
  <c r="D454" i="14"/>
  <c r="D456" i="14"/>
  <c r="D458" i="14"/>
  <c r="F458" i="14" s="1"/>
  <c r="D460" i="14"/>
  <c r="F460" i="14" s="1"/>
  <c r="D446" i="14"/>
  <c r="D448" i="14"/>
  <c r="D445" i="14"/>
  <c r="D447" i="14"/>
  <c r="D449" i="14"/>
  <c r="E118" i="39"/>
  <c r="E110" i="38"/>
  <c r="E104" i="38"/>
  <c r="E137" i="39"/>
  <c r="E139" i="39"/>
  <c r="E141" i="39"/>
  <c r="E143" i="39"/>
  <c r="E145" i="39"/>
  <c r="E147" i="39"/>
  <c r="E149" i="39"/>
  <c r="E151" i="39"/>
  <c r="E153" i="39"/>
  <c r="E155" i="39"/>
  <c r="D261" i="14"/>
  <c r="E157" i="39" s="1"/>
  <c r="D263" i="14"/>
  <c r="E159" i="39" s="1"/>
  <c r="D265" i="14"/>
  <c r="E161" i="39" s="1"/>
  <c r="D267" i="14"/>
  <c r="E163" i="39" s="1"/>
  <c r="D269" i="14"/>
  <c r="E165" i="39" s="1"/>
  <c r="D271" i="14"/>
  <c r="E167" i="39" s="1"/>
  <c r="D273" i="14"/>
  <c r="E169" i="39" s="1"/>
  <c r="D275" i="14"/>
  <c r="E171" i="39" s="1"/>
  <c r="D277" i="14"/>
  <c r="E173" i="39" s="1"/>
  <c r="D279" i="14"/>
  <c r="E175" i="39" s="1"/>
  <c r="D281" i="14"/>
  <c r="E177" i="39" s="1"/>
  <c r="D283" i="14"/>
  <c r="E179" i="39" s="1"/>
  <c r="D285" i="14"/>
  <c r="E181" i="39" s="1"/>
  <c r="D287" i="14"/>
  <c r="E183" i="39" s="1"/>
  <c r="D289" i="14"/>
  <c r="E185" i="39" s="1"/>
  <c r="D291" i="14"/>
  <c r="E187" i="39" s="1"/>
  <c r="D293" i="14"/>
  <c r="E189" i="39" s="1"/>
  <c r="D295" i="14"/>
  <c r="E191" i="39" s="1"/>
  <c r="D297" i="14"/>
  <c r="E193" i="39" s="1"/>
  <c r="D299" i="14"/>
  <c r="E195" i="39" s="1"/>
  <c r="D301" i="14"/>
  <c r="E197" i="39" s="1"/>
  <c r="D303" i="14"/>
  <c r="E199" i="39" s="1"/>
  <c r="D305" i="14"/>
  <c r="E201" i="39" s="1"/>
  <c r="D307" i="14"/>
  <c r="E203" i="39" s="1"/>
  <c r="D309" i="14"/>
  <c r="E205" i="39" s="1"/>
  <c r="D311" i="14"/>
  <c r="E207" i="39" s="1"/>
  <c r="D313" i="14"/>
  <c r="E209" i="39" s="1"/>
  <c r="D315" i="14"/>
  <c r="E211" i="39" s="1"/>
  <c r="D317" i="14"/>
  <c r="E213" i="39" s="1"/>
  <c r="D319" i="14"/>
  <c r="E215" i="39" s="1"/>
  <c r="D321" i="14"/>
  <c r="E217" i="39" s="1"/>
  <c r="D323" i="14"/>
  <c r="E219" i="39" s="1"/>
  <c r="D325" i="14"/>
  <c r="E221" i="39" s="1"/>
  <c r="D327" i="14"/>
  <c r="E223" i="39" s="1"/>
  <c r="D329" i="14"/>
  <c r="E225" i="39" s="1"/>
  <c r="D331" i="14"/>
  <c r="E227" i="39" s="1"/>
  <c r="D333" i="14"/>
  <c r="E229" i="39" s="1"/>
  <c r="D335" i="14"/>
  <c r="E231" i="39" s="1"/>
  <c r="D337" i="14"/>
  <c r="E233" i="39" s="1"/>
  <c r="D339" i="14"/>
  <c r="E235" i="39" s="1"/>
  <c r="D341" i="14"/>
  <c r="E237" i="39" s="1"/>
  <c r="D343" i="14"/>
  <c r="E239" i="39" s="1"/>
  <c r="D345" i="14"/>
  <c r="E241" i="39" s="1"/>
  <c r="D347" i="14"/>
  <c r="E243" i="39" s="1"/>
  <c r="D349" i="14"/>
  <c r="E245" i="39" s="1"/>
  <c r="D351" i="14"/>
  <c r="E247" i="39" s="1"/>
  <c r="D353" i="14"/>
  <c r="E249" i="39" s="1"/>
  <c r="D355" i="14"/>
  <c r="E251" i="39" s="1"/>
  <c r="D357" i="14"/>
  <c r="E253" i="39" s="1"/>
  <c r="D359" i="14"/>
  <c r="E255" i="39" s="1"/>
  <c r="D361" i="14"/>
  <c r="E257" i="39" s="1"/>
  <c r="D363" i="14"/>
  <c r="E259" i="39" s="1"/>
  <c r="D365" i="14"/>
  <c r="E261" i="39" s="1"/>
  <c r="D367" i="14"/>
  <c r="E263" i="39" s="1"/>
  <c r="D369" i="14"/>
  <c r="E265" i="39" s="1"/>
  <c r="D371" i="14"/>
  <c r="E267" i="39" s="1"/>
  <c r="D373" i="14"/>
  <c r="E269" i="39" s="1"/>
  <c r="D375" i="14"/>
  <c r="E271" i="39" s="1"/>
  <c r="D377" i="14"/>
  <c r="E273" i="39" s="1"/>
  <c r="D379" i="14"/>
  <c r="E275" i="39" s="1"/>
  <c r="D381" i="14"/>
  <c r="E277" i="39" s="1"/>
  <c r="D383" i="14"/>
  <c r="E279" i="39" s="1"/>
  <c r="E136" i="39"/>
  <c r="E138" i="39"/>
  <c r="E140" i="39"/>
  <c r="E142" i="39"/>
  <c r="E144" i="39"/>
  <c r="E146" i="39"/>
  <c r="E148" i="39"/>
  <c r="E150" i="39"/>
  <c r="E152" i="39"/>
  <c r="E154" i="39"/>
  <c r="E156" i="39"/>
  <c r="D262" i="14"/>
  <c r="E158" i="39" s="1"/>
  <c r="D264" i="14"/>
  <c r="E160" i="39" s="1"/>
  <c r="D266" i="14"/>
  <c r="E162" i="39" s="1"/>
  <c r="D268" i="14"/>
  <c r="E164" i="39" s="1"/>
  <c r="D270" i="14"/>
  <c r="E166" i="39" s="1"/>
  <c r="D272" i="14"/>
  <c r="E168" i="39" s="1"/>
  <c r="D274" i="14"/>
  <c r="E170" i="39" s="1"/>
  <c r="D276" i="14"/>
  <c r="E172" i="39" s="1"/>
  <c r="D278" i="14"/>
  <c r="E174" i="39" s="1"/>
  <c r="D280" i="14"/>
  <c r="E176" i="39" s="1"/>
  <c r="D282" i="14"/>
  <c r="E178" i="39" s="1"/>
  <c r="D284" i="14"/>
  <c r="E180" i="39" s="1"/>
  <c r="D286" i="14"/>
  <c r="E182" i="39" s="1"/>
  <c r="D288" i="14"/>
  <c r="E184" i="39" s="1"/>
  <c r="D290" i="14"/>
  <c r="E186" i="39" s="1"/>
  <c r="D292" i="14"/>
  <c r="E188" i="39" s="1"/>
  <c r="D294" i="14"/>
  <c r="E190" i="39" s="1"/>
  <c r="D296" i="14"/>
  <c r="E192" i="39" s="1"/>
  <c r="D298" i="14"/>
  <c r="E194" i="39" s="1"/>
  <c r="D300" i="14"/>
  <c r="E196" i="39" s="1"/>
  <c r="D302" i="14"/>
  <c r="E198" i="39" s="1"/>
  <c r="D304" i="14"/>
  <c r="E200" i="39" s="1"/>
  <c r="D306" i="14"/>
  <c r="E202" i="39" s="1"/>
  <c r="D308" i="14"/>
  <c r="E204" i="39" s="1"/>
  <c r="D310" i="14"/>
  <c r="E206" i="39" s="1"/>
  <c r="D312" i="14"/>
  <c r="E208" i="39" s="1"/>
  <c r="D314" i="14"/>
  <c r="E210" i="39" s="1"/>
  <c r="D316" i="14"/>
  <c r="E212" i="39" s="1"/>
  <c r="D318" i="14"/>
  <c r="E214" i="39" s="1"/>
  <c r="D320" i="14"/>
  <c r="E216" i="39" s="1"/>
  <c r="D322" i="14"/>
  <c r="E218" i="39" s="1"/>
  <c r="D324" i="14"/>
  <c r="E220" i="39" s="1"/>
  <c r="D326" i="14"/>
  <c r="E222" i="39" s="1"/>
  <c r="D328" i="14"/>
  <c r="E224" i="39" s="1"/>
  <c r="D330" i="14"/>
  <c r="E226" i="39" s="1"/>
  <c r="D332" i="14"/>
  <c r="E228" i="39" s="1"/>
  <c r="D334" i="14"/>
  <c r="E230" i="39" s="1"/>
  <c r="D336" i="14"/>
  <c r="E232" i="39" s="1"/>
  <c r="D338" i="14"/>
  <c r="E234" i="39" s="1"/>
  <c r="D340" i="14"/>
  <c r="E236" i="39" s="1"/>
  <c r="D342" i="14"/>
  <c r="E238" i="39" s="1"/>
  <c r="D344" i="14"/>
  <c r="E240" i="39" s="1"/>
  <c r="D346" i="14"/>
  <c r="E242" i="39" s="1"/>
  <c r="D348" i="14"/>
  <c r="E244" i="39" s="1"/>
  <c r="D350" i="14"/>
  <c r="E246" i="39" s="1"/>
  <c r="D352" i="14"/>
  <c r="E248" i="39" s="1"/>
  <c r="D354" i="14"/>
  <c r="E250" i="39" s="1"/>
  <c r="D356" i="14"/>
  <c r="E252" i="39" s="1"/>
  <c r="D358" i="14"/>
  <c r="E254" i="39" s="1"/>
  <c r="D360" i="14"/>
  <c r="E256" i="39" s="1"/>
  <c r="D362" i="14"/>
  <c r="E258" i="39" s="1"/>
  <c r="D364" i="14"/>
  <c r="E260" i="39" s="1"/>
  <c r="D366" i="14"/>
  <c r="E262" i="39" s="1"/>
  <c r="D368" i="14"/>
  <c r="E264" i="39" s="1"/>
  <c r="D370" i="14"/>
  <c r="E266" i="39" s="1"/>
  <c r="D372" i="14"/>
  <c r="E268" i="39" s="1"/>
  <c r="D374" i="14"/>
  <c r="E270" i="39" s="1"/>
  <c r="D376" i="14"/>
  <c r="E272" i="39" s="1"/>
  <c r="D378" i="14"/>
  <c r="E274" i="39" s="1"/>
  <c r="D380" i="14"/>
  <c r="E276" i="39" s="1"/>
  <c r="D382" i="14"/>
  <c r="E278" i="39" s="1"/>
  <c r="D385" i="14"/>
  <c r="E281" i="39" s="1"/>
  <c r="D387" i="14"/>
  <c r="E283" i="39" s="1"/>
  <c r="D389" i="14"/>
  <c r="E285" i="39" s="1"/>
  <c r="D391" i="14"/>
  <c r="E287" i="39" s="1"/>
  <c r="D393" i="14"/>
  <c r="E289" i="39" s="1"/>
  <c r="D395" i="14"/>
  <c r="E291" i="39" s="1"/>
  <c r="D397" i="14"/>
  <c r="E293" i="39" s="1"/>
  <c r="D399" i="14"/>
  <c r="E295" i="39" s="1"/>
  <c r="D401" i="14"/>
  <c r="E297" i="39" s="1"/>
  <c r="D403" i="14"/>
  <c r="E299" i="39" s="1"/>
  <c r="D405" i="14"/>
  <c r="E301" i="39" s="1"/>
  <c r="D407" i="14"/>
  <c r="E303" i="39" s="1"/>
  <c r="D409" i="14"/>
  <c r="E305" i="39" s="1"/>
  <c r="D411" i="14"/>
  <c r="E307" i="39" s="1"/>
  <c r="D413" i="14"/>
  <c r="E309" i="39" s="1"/>
  <c r="D415" i="14"/>
  <c r="E311" i="39" s="1"/>
  <c r="D417" i="14"/>
  <c r="E313" i="39" s="1"/>
  <c r="D419" i="14"/>
  <c r="E315" i="39" s="1"/>
  <c r="D421" i="14"/>
  <c r="E317" i="39" s="1"/>
  <c r="D423" i="14"/>
  <c r="E319" i="39" s="1"/>
  <c r="D425" i="14"/>
  <c r="E321" i="39" s="1"/>
  <c r="D427" i="14"/>
  <c r="E323" i="39" s="1"/>
  <c r="D429" i="14"/>
  <c r="E325" i="39" s="1"/>
  <c r="D431" i="14"/>
  <c r="E327" i="39" s="1"/>
  <c r="D433" i="14"/>
  <c r="E329" i="39" s="1"/>
  <c r="D435" i="14"/>
  <c r="D437" i="14"/>
  <c r="D439" i="14"/>
  <c r="D441" i="14"/>
  <c r="D443" i="14"/>
  <c r="D384" i="14"/>
  <c r="E280" i="39" s="1"/>
  <c r="D386" i="14"/>
  <c r="E282" i="39" s="1"/>
  <c r="D388" i="14"/>
  <c r="E284" i="39" s="1"/>
  <c r="D390" i="14"/>
  <c r="E286" i="39" s="1"/>
  <c r="D392" i="14"/>
  <c r="E288" i="39" s="1"/>
  <c r="D394" i="14"/>
  <c r="E290" i="39" s="1"/>
  <c r="D396" i="14"/>
  <c r="E292" i="39" s="1"/>
  <c r="D398" i="14"/>
  <c r="E294" i="39" s="1"/>
  <c r="D400" i="14"/>
  <c r="E296" i="39" s="1"/>
  <c r="D402" i="14"/>
  <c r="E298" i="39" s="1"/>
  <c r="D404" i="14"/>
  <c r="E300" i="39" s="1"/>
  <c r="D406" i="14"/>
  <c r="E302" i="39" s="1"/>
  <c r="D408" i="14"/>
  <c r="E304" i="39" s="1"/>
  <c r="D410" i="14"/>
  <c r="E306" i="39" s="1"/>
  <c r="D412" i="14"/>
  <c r="E308" i="39" s="1"/>
  <c r="D414" i="14"/>
  <c r="E310" i="39" s="1"/>
  <c r="D416" i="14"/>
  <c r="E312" i="39" s="1"/>
  <c r="D418" i="14"/>
  <c r="E314" i="39" s="1"/>
  <c r="D420" i="14"/>
  <c r="E316" i="39" s="1"/>
  <c r="D422" i="14"/>
  <c r="E318" i="39" s="1"/>
  <c r="D424" i="14"/>
  <c r="E320" i="39" s="1"/>
  <c r="D426" i="14"/>
  <c r="E322" i="39" s="1"/>
  <c r="D428" i="14"/>
  <c r="E324" i="39" s="1"/>
  <c r="D430" i="14"/>
  <c r="E326" i="39" s="1"/>
  <c r="D432" i="14"/>
  <c r="E328" i="39" s="1"/>
  <c r="D434" i="14"/>
  <c r="D436" i="14"/>
  <c r="D438" i="14"/>
  <c r="D440" i="14"/>
  <c r="D442" i="14"/>
  <c r="D444" i="14"/>
  <c r="E67" i="38"/>
  <c r="F180" i="31"/>
  <c r="E69" i="38"/>
  <c r="F182" i="31"/>
  <c r="F185" i="31"/>
  <c r="E72" i="38"/>
  <c r="F181" i="31"/>
  <c r="E68" i="38"/>
  <c r="F177" i="31"/>
  <c r="E64" i="38"/>
  <c r="F169" i="31"/>
  <c r="E71" i="38"/>
  <c r="F184" i="31"/>
  <c r="F168" i="31"/>
  <c r="E73" i="38"/>
  <c r="F186" i="31"/>
  <c r="E65" i="38"/>
  <c r="F178" i="31"/>
  <c r="F170" i="31"/>
  <c r="F187" i="31"/>
  <c r="E74" i="38"/>
  <c r="F183" i="31"/>
  <c r="E70" i="38"/>
  <c r="F179" i="31"/>
  <c r="E66" i="38"/>
  <c r="F171" i="31"/>
  <c r="E64" i="39"/>
  <c r="E72" i="39"/>
  <c r="D200" i="14"/>
  <c r="D202" i="14"/>
  <c r="D204" i="14"/>
  <c r="D206" i="14"/>
  <c r="D208" i="14"/>
  <c r="E70" i="39"/>
  <c r="E71" i="39"/>
  <c r="D199" i="14"/>
  <c r="D201" i="14"/>
  <c r="D203" i="14"/>
  <c r="D205" i="14"/>
  <c r="D207" i="14"/>
  <c r="D209" i="14"/>
  <c r="E89" i="40"/>
  <c r="E92" i="40"/>
  <c r="E91" i="40"/>
  <c r="G146" i="31"/>
  <c r="H8" i="37" s="1"/>
  <c r="G157" i="15"/>
  <c r="H23" i="37" s="1"/>
  <c r="F178" i="14"/>
  <c r="E60" i="39"/>
  <c r="F183" i="14"/>
  <c r="E65" i="39"/>
  <c r="E135" i="39"/>
  <c r="E124" i="39"/>
  <c r="E130" i="39"/>
  <c r="E119" i="39"/>
  <c r="F180" i="14"/>
  <c r="E62" i="39"/>
  <c r="F177" i="14"/>
  <c r="E59" i="39"/>
  <c r="F181" i="14"/>
  <c r="E63" i="39"/>
  <c r="F184" i="14"/>
  <c r="E43" i="38"/>
  <c r="E42" i="38"/>
  <c r="F155" i="31"/>
  <c r="E47" i="38"/>
  <c r="E46" i="38"/>
  <c r="E44" i="38"/>
  <c r="E123" i="38"/>
  <c r="E125" i="38"/>
  <c r="E127" i="38"/>
  <c r="E129" i="38"/>
  <c r="E131" i="38"/>
  <c r="E133" i="38"/>
  <c r="E135" i="38"/>
  <c r="E143" i="38"/>
  <c r="E145" i="38"/>
  <c r="E147" i="38"/>
  <c r="E149" i="38"/>
  <c r="E151" i="38"/>
  <c r="E153" i="38"/>
  <c r="E155" i="38"/>
  <c r="E157" i="38"/>
  <c r="E159" i="38"/>
  <c r="E161" i="38"/>
  <c r="E163" i="38"/>
  <c r="E165" i="38"/>
  <c r="E167" i="38"/>
  <c r="E169" i="38"/>
  <c r="E171" i="38"/>
  <c r="E173" i="38"/>
  <c r="E175" i="38"/>
  <c r="E177" i="38"/>
  <c r="E179" i="38"/>
  <c r="E181" i="38"/>
  <c r="E183" i="38"/>
  <c r="E185" i="38"/>
  <c r="E187" i="38"/>
  <c r="E189" i="38"/>
  <c r="E191" i="38"/>
  <c r="E193" i="38"/>
  <c r="E195" i="38"/>
  <c r="E197" i="38"/>
  <c r="E199" i="38"/>
  <c r="E201" i="38"/>
  <c r="E203" i="38"/>
  <c r="E205" i="38"/>
  <c r="E207" i="38"/>
  <c r="E209" i="38"/>
  <c r="E211" i="38"/>
  <c r="E213" i="38"/>
  <c r="E215" i="38"/>
  <c r="E217" i="38"/>
  <c r="E219" i="38"/>
  <c r="E221" i="38"/>
  <c r="E223" i="38"/>
  <c r="E225" i="38"/>
  <c r="E227" i="38"/>
  <c r="E229" i="38"/>
  <c r="E231" i="38"/>
  <c r="E233" i="38"/>
  <c r="E235" i="38"/>
  <c r="E237" i="38"/>
  <c r="E239" i="38"/>
  <c r="E241" i="38"/>
  <c r="E243" i="38"/>
  <c r="E245" i="38"/>
  <c r="E124" i="38"/>
  <c r="E128" i="38"/>
  <c r="E132" i="38"/>
  <c r="E136" i="38"/>
  <c r="E144" i="38"/>
  <c r="E148" i="38"/>
  <c r="E152" i="38"/>
  <c r="E156" i="38"/>
  <c r="E160" i="38"/>
  <c r="E164" i="38"/>
  <c r="E168" i="38"/>
  <c r="E172" i="38"/>
  <c r="E176" i="38"/>
  <c r="E180" i="38"/>
  <c r="E184" i="38"/>
  <c r="E188" i="38"/>
  <c r="E192" i="38"/>
  <c r="E196" i="38"/>
  <c r="E200" i="38"/>
  <c r="E204" i="38"/>
  <c r="E208" i="38"/>
  <c r="E212" i="38"/>
  <c r="E216" i="38"/>
  <c r="E220" i="38"/>
  <c r="E224" i="38"/>
  <c r="E228" i="38"/>
  <c r="E232" i="38"/>
  <c r="E236" i="38"/>
  <c r="E240" i="38"/>
  <c r="E244" i="38"/>
  <c r="E122" i="38"/>
  <c r="E126" i="38"/>
  <c r="E130" i="38"/>
  <c r="E134" i="38"/>
  <c r="E146" i="38"/>
  <c r="E150" i="38"/>
  <c r="E154" i="38"/>
  <c r="E158" i="38"/>
  <c r="E162" i="38"/>
  <c r="E166" i="38"/>
  <c r="E170" i="38"/>
  <c r="E174" i="38"/>
  <c r="E178" i="38"/>
  <c r="E182" i="38"/>
  <c r="E186" i="38"/>
  <c r="E190" i="38"/>
  <c r="E194" i="38"/>
  <c r="E198" i="38"/>
  <c r="E202" i="38"/>
  <c r="E206" i="38"/>
  <c r="E210" i="38"/>
  <c r="E214" i="38"/>
  <c r="E218" i="38"/>
  <c r="E222" i="38"/>
  <c r="E226" i="38"/>
  <c r="E230" i="38"/>
  <c r="E234" i="38"/>
  <c r="E238" i="38"/>
  <c r="E242" i="38"/>
  <c r="E246" i="38"/>
  <c r="E121" i="38"/>
  <c r="E115" i="38"/>
  <c r="E102" i="38"/>
  <c r="E116" i="38"/>
  <c r="E106" i="38"/>
  <c r="F236" i="14"/>
  <c r="F235" i="14"/>
  <c r="F233" i="14"/>
  <c r="F229" i="14"/>
  <c r="F179" i="14"/>
  <c r="F182" i="14"/>
  <c r="G163" i="14"/>
  <c r="G148" i="15"/>
  <c r="E123" i="40"/>
  <c r="E125" i="40"/>
  <c r="E124" i="40"/>
  <c r="A188" i="15"/>
  <c r="F188" i="31" l="1"/>
  <c r="E8" i="37" s="1"/>
  <c r="D193" i="15"/>
  <c r="F193" i="15" s="1"/>
  <c r="D192" i="15"/>
  <c r="F192" i="15" s="1"/>
  <c r="F222" i="14"/>
  <c r="F197" i="31"/>
  <c r="E101" i="38"/>
  <c r="E335" i="38"/>
  <c r="E331" i="38"/>
  <c r="E334" i="38"/>
  <c r="E330" i="38"/>
  <c r="E336" i="38"/>
  <c r="F199" i="31"/>
  <c r="E103" i="38"/>
  <c r="E327" i="38"/>
  <c r="E333" i="38"/>
  <c r="E329" i="38"/>
  <c r="E332" i="38"/>
  <c r="E328" i="38"/>
  <c r="E337" i="38"/>
  <c r="E338" i="38"/>
  <c r="F447" i="14"/>
  <c r="E343" i="39"/>
  <c r="F219" i="14"/>
  <c r="E115" i="39"/>
  <c r="F230" i="14"/>
  <c r="E126" i="39"/>
  <c r="F446" i="14"/>
  <c r="E342" i="39"/>
  <c r="E350" i="39"/>
  <c r="F454" i="14"/>
  <c r="E346" i="39"/>
  <c r="F450" i="14"/>
  <c r="E349" i="39"/>
  <c r="F453" i="14"/>
  <c r="F231" i="14"/>
  <c r="E127" i="39"/>
  <c r="F449" i="14"/>
  <c r="E345" i="39"/>
  <c r="F445" i="14"/>
  <c r="E341" i="39"/>
  <c r="F221" i="14"/>
  <c r="E117" i="39"/>
  <c r="F448" i="14"/>
  <c r="E344" i="39"/>
  <c r="E352" i="39"/>
  <c r="F456" i="14"/>
  <c r="E348" i="39"/>
  <c r="F452" i="14"/>
  <c r="E351" i="39"/>
  <c r="F455" i="14"/>
  <c r="E347" i="39"/>
  <c r="F451" i="14"/>
  <c r="D422" i="15"/>
  <c r="D424" i="15"/>
  <c r="D426" i="15"/>
  <c r="D428" i="15"/>
  <c r="D430" i="15"/>
  <c r="D432" i="15"/>
  <c r="D434" i="15"/>
  <c r="F434" i="15" s="1"/>
  <c r="D436" i="15"/>
  <c r="F436" i="15" s="1"/>
  <c r="D438" i="15"/>
  <c r="F438" i="15" s="1"/>
  <c r="E146" i="40"/>
  <c r="D421" i="15"/>
  <c r="D423" i="15"/>
  <c r="D425" i="15"/>
  <c r="D427" i="15"/>
  <c r="D429" i="15"/>
  <c r="D431" i="15"/>
  <c r="D433" i="15"/>
  <c r="F433" i="15" s="1"/>
  <c r="D435" i="15"/>
  <c r="F435" i="15" s="1"/>
  <c r="D437" i="15"/>
  <c r="F437" i="15" s="1"/>
  <c r="E116" i="40"/>
  <c r="E112" i="40"/>
  <c r="E108" i="40"/>
  <c r="F183" i="15"/>
  <c r="E104" i="40"/>
  <c r="F179" i="15"/>
  <c r="E100" i="40"/>
  <c r="E115" i="40"/>
  <c r="E111" i="40"/>
  <c r="E107" i="40"/>
  <c r="F182" i="15"/>
  <c r="E103" i="40"/>
  <c r="F178" i="15"/>
  <c r="E99" i="40"/>
  <c r="E164" i="40"/>
  <c r="E166" i="40"/>
  <c r="E168" i="40"/>
  <c r="E170" i="40"/>
  <c r="E172" i="40"/>
  <c r="E174" i="40"/>
  <c r="E176" i="40"/>
  <c r="E178" i="40"/>
  <c r="E180" i="40"/>
  <c r="E182" i="40"/>
  <c r="E184" i="40"/>
  <c r="D238" i="15"/>
  <c r="E186" i="40" s="1"/>
  <c r="D240" i="15"/>
  <c r="E188" i="40" s="1"/>
  <c r="D242" i="15"/>
  <c r="E190" i="40" s="1"/>
  <c r="D244" i="15"/>
  <c r="E192" i="40" s="1"/>
  <c r="D246" i="15"/>
  <c r="E194" i="40" s="1"/>
  <c r="D248" i="15"/>
  <c r="E196" i="40" s="1"/>
  <c r="D250" i="15"/>
  <c r="E198" i="40" s="1"/>
  <c r="D252" i="15"/>
  <c r="E200" i="40" s="1"/>
  <c r="D254" i="15"/>
  <c r="E202" i="40" s="1"/>
  <c r="D256" i="15"/>
  <c r="E204" i="40" s="1"/>
  <c r="D258" i="15"/>
  <c r="E206" i="40" s="1"/>
  <c r="D260" i="15"/>
  <c r="E208" i="40" s="1"/>
  <c r="D262" i="15"/>
  <c r="E210" i="40" s="1"/>
  <c r="D264" i="15"/>
  <c r="E212" i="40" s="1"/>
  <c r="D266" i="15"/>
  <c r="E214" i="40" s="1"/>
  <c r="D268" i="15"/>
  <c r="E216" i="40" s="1"/>
  <c r="D270" i="15"/>
  <c r="E218" i="40" s="1"/>
  <c r="D272" i="15"/>
  <c r="E220" i="40" s="1"/>
  <c r="D274" i="15"/>
  <c r="E222" i="40" s="1"/>
  <c r="D276" i="15"/>
  <c r="E224" i="40" s="1"/>
  <c r="D278" i="15"/>
  <c r="E226" i="40" s="1"/>
  <c r="D280" i="15"/>
  <c r="E228" i="40" s="1"/>
  <c r="D282" i="15"/>
  <c r="E230" i="40" s="1"/>
  <c r="D284" i="15"/>
  <c r="E232" i="40" s="1"/>
  <c r="D286" i="15"/>
  <c r="E234" i="40" s="1"/>
  <c r="D288" i="15"/>
  <c r="E236" i="40" s="1"/>
  <c r="D290" i="15"/>
  <c r="E238" i="40" s="1"/>
  <c r="D292" i="15"/>
  <c r="E240" i="40" s="1"/>
  <c r="D294" i="15"/>
  <c r="E242" i="40" s="1"/>
  <c r="D296" i="15"/>
  <c r="E244" i="40" s="1"/>
  <c r="D298" i="15"/>
  <c r="E246" i="40" s="1"/>
  <c r="D300" i="15"/>
  <c r="E248" i="40" s="1"/>
  <c r="D302" i="15"/>
  <c r="E250" i="40" s="1"/>
  <c r="D304" i="15"/>
  <c r="E252" i="40" s="1"/>
  <c r="D306" i="15"/>
  <c r="E254" i="40" s="1"/>
  <c r="D308" i="15"/>
  <c r="E256" i="40" s="1"/>
  <c r="D310" i="15"/>
  <c r="E258" i="40" s="1"/>
  <c r="D312" i="15"/>
  <c r="E260" i="40" s="1"/>
  <c r="D314" i="15"/>
  <c r="E262" i="40" s="1"/>
  <c r="D316" i="15"/>
  <c r="E264" i="40" s="1"/>
  <c r="D318" i="15"/>
  <c r="E266" i="40" s="1"/>
  <c r="D320" i="15"/>
  <c r="E268" i="40" s="1"/>
  <c r="D322" i="15"/>
  <c r="E270" i="40" s="1"/>
  <c r="D324" i="15"/>
  <c r="E272" i="40" s="1"/>
  <c r="D326" i="15"/>
  <c r="E274" i="40" s="1"/>
  <c r="D328" i="15"/>
  <c r="E276" i="40" s="1"/>
  <c r="D330" i="15"/>
  <c r="E278" i="40" s="1"/>
  <c r="D332" i="15"/>
  <c r="E280" i="40" s="1"/>
  <c r="D334" i="15"/>
  <c r="E282" i="40" s="1"/>
  <c r="D336" i="15"/>
  <c r="E284" i="40" s="1"/>
  <c r="D338" i="15"/>
  <c r="E286" i="40" s="1"/>
  <c r="D340" i="15"/>
  <c r="E288" i="40" s="1"/>
  <c r="D342" i="15"/>
  <c r="E290" i="40" s="1"/>
  <c r="D344" i="15"/>
  <c r="E292" i="40" s="1"/>
  <c r="D346" i="15"/>
  <c r="E294" i="40" s="1"/>
  <c r="D348" i="15"/>
  <c r="E296" i="40" s="1"/>
  <c r="D350" i="15"/>
  <c r="E298" i="40" s="1"/>
  <c r="D352" i="15"/>
  <c r="E300" i="40" s="1"/>
  <c r="D354" i="15"/>
  <c r="E302" i="40" s="1"/>
  <c r="D356" i="15"/>
  <c r="E304" i="40" s="1"/>
  <c r="D358" i="15"/>
  <c r="E306" i="40" s="1"/>
  <c r="D360" i="15"/>
  <c r="E308" i="40" s="1"/>
  <c r="D362" i="15"/>
  <c r="E310" i="40" s="1"/>
  <c r="D364" i="15"/>
  <c r="E312" i="40" s="1"/>
  <c r="E165" i="40"/>
  <c r="E167" i="40"/>
  <c r="E169" i="40"/>
  <c r="E171" i="40"/>
  <c r="E173" i="40"/>
  <c r="E175" i="40"/>
  <c r="E177" i="40"/>
  <c r="E179" i="40"/>
  <c r="E181" i="40"/>
  <c r="E183" i="40"/>
  <c r="D237" i="15"/>
  <c r="E185" i="40" s="1"/>
  <c r="D239" i="15"/>
  <c r="E187" i="40" s="1"/>
  <c r="D241" i="15"/>
  <c r="E189" i="40" s="1"/>
  <c r="D243" i="15"/>
  <c r="E191" i="40" s="1"/>
  <c r="D245" i="15"/>
  <c r="E193" i="40" s="1"/>
  <c r="D247" i="15"/>
  <c r="E195" i="40" s="1"/>
  <c r="D249" i="15"/>
  <c r="E197" i="40" s="1"/>
  <c r="D251" i="15"/>
  <c r="E199" i="40" s="1"/>
  <c r="D253" i="15"/>
  <c r="E201" i="40" s="1"/>
  <c r="D255" i="15"/>
  <c r="E203" i="40" s="1"/>
  <c r="D257" i="15"/>
  <c r="E205" i="40" s="1"/>
  <c r="D259" i="15"/>
  <c r="E207" i="40" s="1"/>
  <c r="D261" i="15"/>
  <c r="E209" i="40" s="1"/>
  <c r="D263" i="15"/>
  <c r="E211" i="40" s="1"/>
  <c r="D265" i="15"/>
  <c r="E213" i="40" s="1"/>
  <c r="D267" i="15"/>
  <c r="E215" i="40" s="1"/>
  <c r="D269" i="15"/>
  <c r="E217" i="40" s="1"/>
  <c r="D271" i="15"/>
  <c r="E219" i="40" s="1"/>
  <c r="D273" i="15"/>
  <c r="E221" i="40" s="1"/>
  <c r="D275" i="15"/>
  <c r="E223" i="40" s="1"/>
  <c r="D277" i="15"/>
  <c r="E225" i="40" s="1"/>
  <c r="D279" i="15"/>
  <c r="E227" i="40" s="1"/>
  <c r="D281" i="15"/>
  <c r="E229" i="40" s="1"/>
  <c r="D283" i="15"/>
  <c r="E231" i="40" s="1"/>
  <c r="D285" i="15"/>
  <c r="E233" i="40" s="1"/>
  <c r="D287" i="15"/>
  <c r="E235" i="40" s="1"/>
  <c r="D289" i="15"/>
  <c r="E237" i="40" s="1"/>
  <c r="D291" i="15"/>
  <c r="E239" i="40" s="1"/>
  <c r="D293" i="15"/>
  <c r="E241" i="40" s="1"/>
  <c r="D295" i="15"/>
  <c r="E243" i="40" s="1"/>
  <c r="D297" i="15"/>
  <c r="E245" i="40" s="1"/>
  <c r="D299" i="15"/>
  <c r="E247" i="40" s="1"/>
  <c r="D301" i="15"/>
  <c r="E249" i="40" s="1"/>
  <c r="D303" i="15"/>
  <c r="E251" i="40" s="1"/>
  <c r="D305" i="15"/>
  <c r="E253" i="40" s="1"/>
  <c r="D307" i="15"/>
  <c r="E255" i="40" s="1"/>
  <c r="D309" i="15"/>
  <c r="E257" i="40" s="1"/>
  <c r="D311" i="15"/>
  <c r="E259" i="40" s="1"/>
  <c r="D313" i="15"/>
  <c r="E261" i="40" s="1"/>
  <c r="D315" i="15"/>
  <c r="E263" i="40" s="1"/>
  <c r="D317" i="15"/>
  <c r="E265" i="40" s="1"/>
  <c r="D319" i="15"/>
  <c r="E267" i="40" s="1"/>
  <c r="D321" i="15"/>
  <c r="E269" i="40" s="1"/>
  <c r="D323" i="15"/>
  <c r="E271" i="40" s="1"/>
  <c r="D325" i="15"/>
  <c r="E273" i="40" s="1"/>
  <c r="D327" i="15"/>
  <c r="E275" i="40" s="1"/>
  <c r="D329" i="15"/>
  <c r="E277" i="40" s="1"/>
  <c r="D331" i="15"/>
  <c r="E279" i="40" s="1"/>
  <c r="D333" i="15"/>
  <c r="E281" i="40" s="1"/>
  <c r="D335" i="15"/>
  <c r="E283" i="40" s="1"/>
  <c r="D337" i="15"/>
  <c r="E285" i="40" s="1"/>
  <c r="D339" i="15"/>
  <c r="E287" i="40" s="1"/>
  <c r="D341" i="15"/>
  <c r="E289" i="40" s="1"/>
  <c r="D343" i="15"/>
  <c r="E291" i="40" s="1"/>
  <c r="D345" i="15"/>
  <c r="E293" i="40" s="1"/>
  <c r="D347" i="15"/>
  <c r="E295" i="40" s="1"/>
  <c r="D349" i="15"/>
  <c r="E297" i="40" s="1"/>
  <c r="D351" i="15"/>
  <c r="E299" i="40" s="1"/>
  <c r="D353" i="15"/>
  <c r="E301" i="40" s="1"/>
  <c r="D355" i="15"/>
  <c r="E303" i="40" s="1"/>
  <c r="D357" i="15"/>
  <c r="E305" i="40" s="1"/>
  <c r="D359" i="15"/>
  <c r="E307" i="40" s="1"/>
  <c r="D361" i="15"/>
  <c r="E309" i="40" s="1"/>
  <c r="D363" i="15"/>
  <c r="E311" i="40" s="1"/>
  <c r="D365" i="15"/>
  <c r="E313" i="40" s="1"/>
  <c r="D366" i="15"/>
  <c r="E314" i="40" s="1"/>
  <c r="D368" i="15"/>
  <c r="E316" i="40" s="1"/>
  <c r="D370" i="15"/>
  <c r="E318" i="40" s="1"/>
  <c r="D372" i="15"/>
  <c r="E320" i="40" s="1"/>
  <c r="D374" i="15"/>
  <c r="E322" i="40" s="1"/>
  <c r="D376" i="15"/>
  <c r="E324" i="40" s="1"/>
  <c r="D378" i="15"/>
  <c r="E326" i="40" s="1"/>
  <c r="D380" i="15"/>
  <c r="E328" i="40" s="1"/>
  <c r="D382" i="15"/>
  <c r="E330" i="40" s="1"/>
  <c r="D384" i="15"/>
  <c r="E332" i="40" s="1"/>
  <c r="D386" i="15"/>
  <c r="E334" i="40" s="1"/>
  <c r="D388" i="15"/>
  <c r="E336" i="40" s="1"/>
  <c r="D390" i="15"/>
  <c r="E338" i="40" s="1"/>
  <c r="D392" i="15"/>
  <c r="E340" i="40" s="1"/>
  <c r="D394" i="15"/>
  <c r="E342" i="40" s="1"/>
  <c r="D396" i="15"/>
  <c r="E344" i="40" s="1"/>
  <c r="D398" i="15"/>
  <c r="E346" i="40" s="1"/>
  <c r="D400" i="15"/>
  <c r="E348" i="40" s="1"/>
  <c r="D402" i="15"/>
  <c r="E350" i="40" s="1"/>
  <c r="D404" i="15"/>
  <c r="E352" i="40" s="1"/>
  <c r="D406" i="15"/>
  <c r="D408" i="15"/>
  <c r="D410" i="15"/>
  <c r="D412" i="15"/>
  <c r="D414" i="15"/>
  <c r="E362" i="40" s="1"/>
  <c r="D416" i="15"/>
  <c r="E364" i="40" s="1"/>
  <c r="D418" i="15"/>
  <c r="E366" i="40" s="1"/>
  <c r="D420" i="15"/>
  <c r="E368" i="40" s="1"/>
  <c r="D367" i="15"/>
  <c r="E315" i="40" s="1"/>
  <c r="D369" i="15"/>
  <c r="E317" i="40" s="1"/>
  <c r="D371" i="15"/>
  <c r="E319" i="40" s="1"/>
  <c r="D373" i="15"/>
  <c r="E321" i="40" s="1"/>
  <c r="D375" i="15"/>
  <c r="E323" i="40" s="1"/>
  <c r="D377" i="15"/>
  <c r="E325" i="40" s="1"/>
  <c r="D379" i="15"/>
  <c r="E327" i="40" s="1"/>
  <c r="D381" i="15"/>
  <c r="E329" i="40" s="1"/>
  <c r="D383" i="15"/>
  <c r="E331" i="40" s="1"/>
  <c r="D385" i="15"/>
  <c r="E333" i="40" s="1"/>
  <c r="D387" i="15"/>
  <c r="E335" i="40" s="1"/>
  <c r="D389" i="15"/>
  <c r="E337" i="40" s="1"/>
  <c r="D391" i="15"/>
  <c r="E339" i="40" s="1"/>
  <c r="D393" i="15"/>
  <c r="E341" i="40" s="1"/>
  <c r="D395" i="15"/>
  <c r="E343" i="40" s="1"/>
  <c r="D397" i="15"/>
  <c r="E345" i="40" s="1"/>
  <c r="D399" i="15"/>
  <c r="E347" i="40" s="1"/>
  <c r="D401" i="15"/>
  <c r="E349" i="40" s="1"/>
  <c r="D403" i="15"/>
  <c r="E351" i="40" s="1"/>
  <c r="D405" i="15"/>
  <c r="D407" i="15"/>
  <c r="D409" i="15"/>
  <c r="D411" i="15"/>
  <c r="D413" i="15"/>
  <c r="E361" i="40" s="1"/>
  <c r="D415" i="15"/>
  <c r="E363" i="40" s="1"/>
  <c r="D417" i="15"/>
  <c r="E365" i="40" s="1"/>
  <c r="D419" i="15"/>
  <c r="E367" i="40" s="1"/>
  <c r="E114" i="40"/>
  <c r="E110" i="40"/>
  <c r="F185" i="15"/>
  <c r="E106" i="40"/>
  <c r="F181" i="15"/>
  <c r="E102" i="40"/>
  <c r="E117" i="40"/>
  <c r="E113" i="40"/>
  <c r="E109" i="40"/>
  <c r="F184" i="15"/>
  <c r="E105" i="40"/>
  <c r="F180" i="15"/>
  <c r="E101" i="40"/>
  <c r="F209" i="14"/>
  <c r="E91" i="39"/>
  <c r="F205" i="14"/>
  <c r="E87" i="39"/>
  <c r="F201" i="14"/>
  <c r="E83" i="39"/>
  <c r="F197" i="14"/>
  <c r="E79" i="39"/>
  <c r="F193" i="14"/>
  <c r="E75" i="39"/>
  <c r="F208" i="14"/>
  <c r="E90" i="39"/>
  <c r="F204" i="14"/>
  <c r="E86" i="39"/>
  <c r="F200" i="14"/>
  <c r="E82" i="39"/>
  <c r="E78" i="39"/>
  <c r="F192" i="14"/>
  <c r="E74" i="39"/>
  <c r="E338" i="39"/>
  <c r="F442" i="14"/>
  <c r="E334" i="39"/>
  <c r="F438" i="14"/>
  <c r="E330" i="39"/>
  <c r="F434" i="14"/>
  <c r="E339" i="39"/>
  <c r="F443" i="14"/>
  <c r="E335" i="39"/>
  <c r="F439" i="14"/>
  <c r="E331" i="39"/>
  <c r="F435" i="14"/>
  <c r="F207" i="14"/>
  <c r="E89" i="39"/>
  <c r="F203" i="14"/>
  <c r="E85" i="39"/>
  <c r="F199" i="14"/>
  <c r="E81" i="39"/>
  <c r="F195" i="14"/>
  <c r="E77" i="39"/>
  <c r="F191" i="14"/>
  <c r="E73" i="39"/>
  <c r="F206" i="14"/>
  <c r="E88" i="39"/>
  <c r="F202" i="14"/>
  <c r="E84" i="39"/>
  <c r="F198" i="14"/>
  <c r="E80" i="39"/>
  <c r="F194" i="14"/>
  <c r="E76" i="39"/>
  <c r="F444" i="14"/>
  <c r="E340" i="39"/>
  <c r="F440" i="14"/>
  <c r="E336" i="39"/>
  <c r="F436" i="14"/>
  <c r="E332" i="39"/>
  <c r="E337" i="39"/>
  <c r="F441" i="14"/>
  <c r="E333" i="39"/>
  <c r="F437" i="14"/>
  <c r="E318" i="38"/>
  <c r="E314" i="38"/>
  <c r="E310" i="38"/>
  <c r="E306" i="38"/>
  <c r="E302" i="38"/>
  <c r="E315" i="38"/>
  <c r="E311" i="38"/>
  <c r="E307" i="38"/>
  <c r="E303" i="38"/>
  <c r="E322" i="38"/>
  <c r="E320" i="38"/>
  <c r="E323" i="38"/>
  <c r="E319" i="38"/>
  <c r="E316" i="38"/>
  <c r="E312" i="38"/>
  <c r="E308" i="38"/>
  <c r="E304" i="38"/>
  <c r="E317" i="38"/>
  <c r="E313" i="38"/>
  <c r="E309" i="38"/>
  <c r="E305" i="38"/>
  <c r="E301" i="38"/>
  <c r="E326" i="38"/>
  <c r="E324" i="38"/>
  <c r="E325" i="38"/>
  <c r="E321" i="38"/>
  <c r="F239" i="14"/>
  <c r="F242" i="14"/>
  <c r="F241" i="14"/>
  <c r="E163" i="40"/>
  <c r="E158" i="40"/>
  <c r="E153" i="40"/>
  <c r="E147" i="40"/>
  <c r="F212" i="15"/>
  <c r="E157" i="40"/>
  <c r="E152" i="40"/>
  <c r="F166" i="15"/>
  <c r="F170" i="15"/>
  <c r="F165" i="15"/>
  <c r="F169" i="15"/>
  <c r="E85" i="40"/>
  <c r="F168" i="15"/>
  <c r="F176" i="15"/>
  <c r="F167" i="15"/>
  <c r="F171" i="15"/>
  <c r="E93" i="40"/>
  <c r="F431" i="14"/>
  <c r="F427" i="14"/>
  <c r="F423" i="14"/>
  <c r="F419" i="14"/>
  <c r="F430" i="14"/>
  <c r="F426" i="14"/>
  <c r="F422" i="14"/>
  <c r="F433" i="14"/>
  <c r="F429" i="14"/>
  <c r="F425" i="14"/>
  <c r="F421" i="14"/>
  <c r="F432" i="14"/>
  <c r="F428" i="14"/>
  <c r="F424" i="14"/>
  <c r="F420" i="14"/>
  <c r="F223" i="14"/>
  <c r="F228" i="14"/>
  <c r="F234" i="14"/>
  <c r="F240" i="14"/>
  <c r="F186" i="14"/>
  <c r="F227" i="14"/>
  <c r="E123" i="39"/>
  <c r="F224" i="14"/>
  <c r="E120" i="39"/>
  <c r="F410" i="14"/>
  <c r="F396" i="14"/>
  <c r="F380" i="14"/>
  <c r="F190" i="14"/>
  <c r="F220" i="14"/>
  <c r="E116" i="39"/>
  <c r="F225" i="14"/>
  <c r="E121" i="39"/>
  <c r="F226" i="14"/>
  <c r="E122" i="39"/>
  <c r="F232" i="14"/>
  <c r="E128" i="39"/>
  <c r="F414" i="14"/>
  <c r="F406" i="14"/>
  <c r="F400" i="14"/>
  <c r="F390" i="14"/>
  <c r="F384" i="14"/>
  <c r="F376" i="14"/>
  <c r="F368" i="14"/>
  <c r="F362" i="14"/>
  <c r="F415" i="14"/>
  <c r="F411" i="14"/>
  <c r="F407" i="14"/>
  <c r="F403" i="14"/>
  <c r="F399" i="14"/>
  <c r="F395" i="14"/>
  <c r="F391" i="14"/>
  <c r="F387" i="14"/>
  <c r="F383" i="14"/>
  <c r="F379" i="14"/>
  <c r="F375" i="14"/>
  <c r="F371" i="14"/>
  <c r="F367" i="14"/>
  <c r="F363" i="14"/>
  <c r="F359" i="14"/>
  <c r="F412" i="14"/>
  <c r="F402" i="14"/>
  <c r="F394" i="14"/>
  <c r="F386" i="14"/>
  <c r="F378" i="14"/>
  <c r="F370" i="14"/>
  <c r="F360" i="14"/>
  <c r="F189" i="14"/>
  <c r="F187" i="14"/>
  <c r="F418" i="14"/>
  <c r="F404" i="14"/>
  <c r="F388" i="14"/>
  <c r="F372" i="14"/>
  <c r="F366" i="14"/>
  <c r="F417" i="14"/>
  <c r="F413" i="14"/>
  <c r="F409" i="14"/>
  <c r="F405" i="14"/>
  <c r="F401" i="14"/>
  <c r="F397" i="14"/>
  <c r="F393" i="14"/>
  <c r="F389" i="14"/>
  <c r="F385" i="14"/>
  <c r="F381" i="14"/>
  <c r="F377" i="14"/>
  <c r="F373" i="14"/>
  <c r="F369" i="14"/>
  <c r="F365" i="14"/>
  <c r="F361" i="14"/>
  <c r="E132" i="39"/>
  <c r="F416" i="14"/>
  <c r="F408" i="14"/>
  <c r="F398" i="14"/>
  <c r="F392" i="14"/>
  <c r="F382" i="14"/>
  <c r="F374" i="14"/>
  <c r="F364" i="14"/>
  <c r="E109" i="38"/>
  <c r="E118" i="38"/>
  <c r="E117" i="38"/>
  <c r="E299" i="38"/>
  <c r="E295" i="38"/>
  <c r="E290" i="38"/>
  <c r="E282" i="38"/>
  <c r="E274" i="38"/>
  <c r="E266" i="38"/>
  <c r="E258" i="38"/>
  <c r="E250" i="38"/>
  <c r="E120" i="38"/>
  <c r="E298" i="38"/>
  <c r="E294" i="38"/>
  <c r="E288" i="38"/>
  <c r="E280" i="38"/>
  <c r="E272" i="38"/>
  <c r="E264" i="38"/>
  <c r="E256" i="38"/>
  <c r="E248" i="38"/>
  <c r="E291" i="38"/>
  <c r="E287" i="38"/>
  <c r="E283" i="38"/>
  <c r="E279" i="38"/>
  <c r="E275" i="38"/>
  <c r="E271" i="38"/>
  <c r="E267" i="38"/>
  <c r="E263" i="38"/>
  <c r="E259" i="38"/>
  <c r="E255" i="38"/>
  <c r="E251" i="38"/>
  <c r="E247" i="38"/>
  <c r="E108" i="38"/>
  <c r="E105" i="38"/>
  <c r="E107" i="38"/>
  <c r="E297" i="38"/>
  <c r="E293" i="38"/>
  <c r="E286" i="38"/>
  <c r="E278" i="38"/>
  <c r="E270" i="38"/>
  <c r="E262" i="38"/>
  <c r="E254" i="38"/>
  <c r="E119" i="38"/>
  <c r="E300" i="38"/>
  <c r="E296" i="38"/>
  <c r="E292" i="38"/>
  <c r="E284" i="38"/>
  <c r="E276" i="38"/>
  <c r="E268" i="38"/>
  <c r="E260" i="38"/>
  <c r="E252" i="38"/>
  <c r="E289" i="38"/>
  <c r="E285" i="38"/>
  <c r="E281" i="38"/>
  <c r="E277" i="38"/>
  <c r="E273" i="38"/>
  <c r="E269" i="38"/>
  <c r="E265" i="38"/>
  <c r="E261" i="38"/>
  <c r="E257" i="38"/>
  <c r="E253" i="38"/>
  <c r="E249" i="38"/>
  <c r="E45" i="38"/>
  <c r="F188" i="14"/>
  <c r="F318" i="14"/>
  <c r="F314" i="14"/>
  <c r="F310" i="14"/>
  <c r="F306" i="14"/>
  <c r="F302" i="14"/>
  <c r="F298" i="14"/>
  <c r="F294" i="14"/>
  <c r="F290" i="14"/>
  <c r="F286" i="14"/>
  <c r="F282" i="14"/>
  <c r="F278" i="14"/>
  <c r="F326" i="14"/>
  <c r="F322" i="14"/>
  <c r="F334" i="14"/>
  <c r="F330" i="14"/>
  <c r="F343" i="14"/>
  <c r="F339" i="14"/>
  <c r="F335" i="14"/>
  <c r="F346" i="14"/>
  <c r="F356" i="14"/>
  <c r="F352" i="14"/>
  <c r="F315" i="14"/>
  <c r="F311" i="14"/>
  <c r="F307" i="14"/>
  <c r="F303" i="14"/>
  <c r="F299" i="14"/>
  <c r="F295" i="14"/>
  <c r="F291" i="14"/>
  <c r="F287" i="14"/>
  <c r="F283" i="14"/>
  <c r="F279" i="14"/>
  <c r="F327" i="14"/>
  <c r="F323" i="14"/>
  <c r="F319" i="14"/>
  <c r="F331" i="14"/>
  <c r="F344" i="14"/>
  <c r="F340" i="14"/>
  <c r="F336" i="14"/>
  <c r="F347" i="14"/>
  <c r="F357" i="14"/>
  <c r="F353" i="14"/>
  <c r="F185" i="14"/>
  <c r="F316" i="14"/>
  <c r="F312" i="14"/>
  <c r="F308" i="14"/>
  <c r="F304" i="14"/>
  <c r="F300" i="14"/>
  <c r="F296" i="14"/>
  <c r="F292" i="14"/>
  <c r="F288" i="14"/>
  <c r="F284" i="14"/>
  <c r="F280" i="14"/>
  <c r="F276" i="14"/>
  <c r="F324" i="14"/>
  <c r="F320" i="14"/>
  <c r="F332" i="14"/>
  <c r="F328" i="14"/>
  <c r="F341" i="14"/>
  <c r="F337" i="14"/>
  <c r="F348" i="14"/>
  <c r="F358" i="14"/>
  <c r="F354" i="14"/>
  <c r="F350" i="14"/>
  <c r="F317" i="14"/>
  <c r="F313" i="14"/>
  <c r="F309" i="14"/>
  <c r="F305" i="14"/>
  <c r="F301" i="14"/>
  <c r="F297" i="14"/>
  <c r="F293" i="14"/>
  <c r="F289" i="14"/>
  <c r="F285" i="14"/>
  <c r="F281" i="14"/>
  <c r="F277" i="14"/>
  <c r="F325" i="14"/>
  <c r="F321" i="14"/>
  <c r="F333" i="14"/>
  <c r="F329" i="14"/>
  <c r="F342" i="14"/>
  <c r="F338" i="14"/>
  <c r="F349" i="14"/>
  <c r="F345" i="14"/>
  <c r="F355" i="14"/>
  <c r="F351" i="14"/>
  <c r="G149" i="15"/>
  <c r="G23" i="37" s="1"/>
  <c r="F220" i="31"/>
  <c r="F212" i="31"/>
  <c r="F218" i="31"/>
  <c r="F213" i="31"/>
  <c r="F219" i="31"/>
  <c r="F211" i="31"/>
  <c r="F217" i="31"/>
  <c r="E114" i="39"/>
  <c r="F274" i="14"/>
  <c r="F270" i="14"/>
  <c r="F266" i="14"/>
  <c r="F262" i="14"/>
  <c r="F258" i="14"/>
  <c r="F254" i="14"/>
  <c r="F250" i="14"/>
  <c r="F246" i="14"/>
  <c r="F275" i="14"/>
  <c r="F271" i="14"/>
  <c r="F267" i="14"/>
  <c r="F263" i="14"/>
  <c r="F259" i="14"/>
  <c r="F255" i="14"/>
  <c r="F251" i="14"/>
  <c r="F247" i="14"/>
  <c r="F244" i="14"/>
  <c r="F272" i="14"/>
  <c r="F268" i="14"/>
  <c r="F264" i="14"/>
  <c r="F260" i="14"/>
  <c r="F256" i="14"/>
  <c r="F252" i="14"/>
  <c r="F248" i="14"/>
  <c r="F243" i="14"/>
  <c r="F273" i="14"/>
  <c r="F269" i="14"/>
  <c r="F265" i="14"/>
  <c r="F261" i="14"/>
  <c r="F257" i="14"/>
  <c r="F253" i="14"/>
  <c r="F249" i="14"/>
  <c r="F245" i="14"/>
  <c r="F232" i="31"/>
  <c r="F228" i="31"/>
  <c r="F224" i="31"/>
  <c r="F231" i="31"/>
  <c r="F227" i="31"/>
  <c r="F222" i="31"/>
  <c r="F230" i="31"/>
  <c r="F226" i="31"/>
  <c r="F223" i="31"/>
  <c r="F229" i="31"/>
  <c r="F225" i="31"/>
  <c r="F198" i="31"/>
  <c r="F200" i="31"/>
  <c r="F201" i="31"/>
  <c r="F205" i="31"/>
  <c r="E100" i="38"/>
  <c r="F196" i="31"/>
  <c r="F202" i="31"/>
  <c r="F206" i="31"/>
  <c r="F221" i="31"/>
  <c r="F210" i="14" l="1"/>
  <c r="F360" i="15"/>
  <c r="F207" i="31"/>
  <c r="F355" i="15"/>
  <c r="F208" i="31"/>
  <c r="E112" i="38"/>
  <c r="E145" i="40"/>
  <c r="F197" i="15"/>
  <c r="E155" i="40"/>
  <c r="F207" i="15"/>
  <c r="E379" i="40"/>
  <c r="F431" i="15"/>
  <c r="E375" i="40"/>
  <c r="F427" i="15"/>
  <c r="E371" i="40"/>
  <c r="F423" i="15"/>
  <c r="E154" i="40"/>
  <c r="F206" i="15"/>
  <c r="F432" i="15"/>
  <c r="E380" i="40"/>
  <c r="F428" i="15"/>
  <c r="E376" i="40"/>
  <c r="F424" i="15"/>
  <c r="E372" i="40"/>
  <c r="E143" i="40"/>
  <c r="F195" i="15"/>
  <c r="E377" i="40"/>
  <c r="F429" i="15"/>
  <c r="E373" i="40"/>
  <c r="F425" i="15"/>
  <c r="E369" i="40"/>
  <c r="F421" i="15"/>
  <c r="F430" i="15"/>
  <c r="E378" i="40"/>
  <c r="F426" i="15"/>
  <c r="E374" i="40"/>
  <c r="F422" i="15"/>
  <c r="E370" i="40"/>
  <c r="F204" i="31"/>
  <c r="F198" i="15"/>
  <c r="F199" i="15"/>
  <c r="F210" i="15"/>
  <c r="F409" i="15"/>
  <c r="E357" i="40"/>
  <c r="F405" i="15"/>
  <c r="E353" i="40"/>
  <c r="E360" i="40"/>
  <c r="F412" i="15"/>
  <c r="E356" i="40"/>
  <c r="F408" i="15"/>
  <c r="F411" i="15"/>
  <c r="E359" i="40"/>
  <c r="F407" i="15"/>
  <c r="E355" i="40"/>
  <c r="E358" i="40"/>
  <c r="F410" i="15"/>
  <c r="E354" i="40"/>
  <c r="F406" i="15"/>
  <c r="F214" i="31"/>
  <c r="F345" i="15"/>
  <c r="F342" i="15"/>
  <c r="F353" i="15"/>
  <c r="F337" i="15"/>
  <c r="F352" i="15"/>
  <c r="F333" i="15"/>
  <c r="F215" i="15"/>
  <c r="F346" i="15"/>
  <c r="F209" i="15"/>
  <c r="F357" i="15"/>
  <c r="F349" i="15"/>
  <c r="F341" i="15"/>
  <c r="F334" i="15"/>
  <c r="F358" i="15"/>
  <c r="F350" i="15"/>
  <c r="F344" i="15"/>
  <c r="F336" i="15"/>
  <c r="F347" i="15"/>
  <c r="F354" i="15"/>
  <c r="F338" i="15"/>
  <c r="F200" i="15"/>
  <c r="E148" i="40"/>
  <c r="F203" i="15"/>
  <c r="E151" i="40"/>
  <c r="F211" i="15"/>
  <c r="E159" i="40"/>
  <c r="F202" i="15"/>
  <c r="E150" i="40"/>
  <c r="F208" i="15"/>
  <c r="E156" i="40"/>
  <c r="F177" i="15"/>
  <c r="E160" i="40"/>
  <c r="F391" i="15"/>
  <c r="F387" i="15"/>
  <c r="F380" i="15"/>
  <c r="F372" i="15"/>
  <c r="F364" i="15"/>
  <c r="F324" i="15"/>
  <c r="F316" i="15"/>
  <c r="F308" i="15"/>
  <c r="F300" i="15"/>
  <c r="F292" i="15"/>
  <c r="F284" i="15"/>
  <c r="F276" i="15"/>
  <c r="F268" i="15"/>
  <c r="F260" i="15"/>
  <c r="F252" i="15"/>
  <c r="F244" i="15"/>
  <c r="F236" i="15"/>
  <c r="F228" i="15"/>
  <c r="F220" i="15"/>
  <c r="F394" i="15"/>
  <c r="F390" i="15"/>
  <c r="F386" i="15"/>
  <c r="F378" i="15"/>
  <c r="F370" i="15"/>
  <c r="F362" i="15"/>
  <c r="F330" i="15"/>
  <c r="F322" i="15"/>
  <c r="F314" i="15"/>
  <c r="F306" i="15"/>
  <c r="F298" i="15"/>
  <c r="F290" i="15"/>
  <c r="F282" i="15"/>
  <c r="F274" i="15"/>
  <c r="F266" i="15"/>
  <c r="F258" i="15"/>
  <c r="F250" i="15"/>
  <c r="F242" i="15"/>
  <c r="F234" i="15"/>
  <c r="F226" i="15"/>
  <c r="F218" i="15"/>
  <c r="F383" i="15"/>
  <c r="F379" i="15"/>
  <c r="F375" i="15"/>
  <c r="F371" i="15"/>
  <c r="F367" i="15"/>
  <c r="F363" i="15"/>
  <c r="F331" i="15"/>
  <c r="F327" i="15"/>
  <c r="F323" i="15"/>
  <c r="F319" i="15"/>
  <c r="F315" i="15"/>
  <c r="F311" i="15"/>
  <c r="F307" i="15"/>
  <c r="F303" i="15"/>
  <c r="F299" i="15"/>
  <c r="F295" i="15"/>
  <c r="F291" i="15"/>
  <c r="F287" i="15"/>
  <c r="F283" i="15"/>
  <c r="F279" i="15"/>
  <c r="F275" i="15"/>
  <c r="F271" i="15"/>
  <c r="F267" i="15"/>
  <c r="F263" i="15"/>
  <c r="F259" i="15"/>
  <c r="F255" i="15"/>
  <c r="F251" i="15"/>
  <c r="F247" i="15"/>
  <c r="F243" i="15"/>
  <c r="F239" i="15"/>
  <c r="F235" i="15"/>
  <c r="F231" i="15"/>
  <c r="F227" i="15"/>
  <c r="F223" i="15"/>
  <c r="F219" i="15"/>
  <c r="F420" i="15"/>
  <c r="F416" i="15"/>
  <c r="F404" i="15"/>
  <c r="F400" i="15"/>
  <c r="F396" i="15"/>
  <c r="F417" i="15"/>
  <c r="F413" i="15"/>
  <c r="F401" i="15"/>
  <c r="F397" i="15"/>
  <c r="F196" i="15"/>
  <c r="E144" i="40"/>
  <c r="F201" i="15"/>
  <c r="E149" i="40"/>
  <c r="F205" i="15"/>
  <c r="F359" i="15"/>
  <c r="F351" i="15"/>
  <c r="F343" i="15"/>
  <c r="F339" i="15"/>
  <c r="F335" i="15"/>
  <c r="F332" i="15"/>
  <c r="F204" i="15"/>
  <c r="F356" i="15"/>
  <c r="F348" i="15"/>
  <c r="F340" i="15"/>
  <c r="F172" i="15"/>
  <c r="E95" i="40"/>
  <c r="E94" i="40"/>
  <c r="F393" i="15"/>
  <c r="F389" i="15"/>
  <c r="F384" i="15"/>
  <c r="F376" i="15"/>
  <c r="F368" i="15"/>
  <c r="F328" i="15"/>
  <c r="F320" i="15"/>
  <c r="F312" i="15"/>
  <c r="F304" i="15"/>
  <c r="F296" i="15"/>
  <c r="F288" i="15"/>
  <c r="F280" i="15"/>
  <c r="F272" i="15"/>
  <c r="F264" i="15"/>
  <c r="F256" i="15"/>
  <c r="F248" i="15"/>
  <c r="F240" i="15"/>
  <c r="F232" i="15"/>
  <c r="F224" i="15"/>
  <c r="F216" i="15"/>
  <c r="F392" i="15"/>
  <c r="F388" i="15"/>
  <c r="F382" i="15"/>
  <c r="F374" i="15"/>
  <c r="F366" i="15"/>
  <c r="F326" i="15"/>
  <c r="F318" i="15"/>
  <c r="F310" i="15"/>
  <c r="F302" i="15"/>
  <c r="F294" i="15"/>
  <c r="F286" i="15"/>
  <c r="F278" i="15"/>
  <c r="F270" i="15"/>
  <c r="F262" i="15"/>
  <c r="F254" i="15"/>
  <c r="F246" i="15"/>
  <c r="F238" i="15"/>
  <c r="F230" i="15"/>
  <c r="F222" i="15"/>
  <c r="F385" i="15"/>
  <c r="F381" i="15"/>
  <c r="F377" i="15"/>
  <c r="F373" i="15"/>
  <c r="F369" i="15"/>
  <c r="F365" i="15"/>
  <c r="F361" i="15"/>
  <c r="F329" i="15"/>
  <c r="F325" i="15"/>
  <c r="F321" i="15"/>
  <c r="F317" i="15"/>
  <c r="F313" i="15"/>
  <c r="F309" i="15"/>
  <c r="F305" i="15"/>
  <c r="F301" i="15"/>
  <c r="F297" i="15"/>
  <c r="F293" i="15"/>
  <c r="F289" i="15"/>
  <c r="F285" i="15"/>
  <c r="F281" i="15"/>
  <c r="F277" i="15"/>
  <c r="F273" i="15"/>
  <c r="F269" i="15"/>
  <c r="F265" i="15"/>
  <c r="F261" i="15"/>
  <c r="F257" i="15"/>
  <c r="F253" i="15"/>
  <c r="F249" i="15"/>
  <c r="F245" i="15"/>
  <c r="F241" i="15"/>
  <c r="F237" i="15"/>
  <c r="F233" i="15"/>
  <c r="F229" i="15"/>
  <c r="F225" i="15"/>
  <c r="F221" i="15"/>
  <c r="F217" i="15"/>
  <c r="F418" i="15"/>
  <c r="F414" i="15"/>
  <c r="F402" i="15"/>
  <c r="F398" i="15"/>
  <c r="F419" i="15"/>
  <c r="F415" i="15"/>
  <c r="F403" i="15"/>
  <c r="F399" i="15"/>
  <c r="F395" i="15"/>
  <c r="E134" i="39"/>
  <c r="F238" i="14"/>
  <c r="F463" i="14" s="1"/>
  <c r="E133" i="39"/>
  <c r="F237" i="14"/>
  <c r="F203" i="31"/>
  <c r="E111" i="38"/>
  <c r="E142" i="40"/>
  <c r="F194" i="15"/>
  <c r="J15" i="37" l="1"/>
  <c r="F174" i="15"/>
  <c r="F173" i="15"/>
  <c r="F175" i="15"/>
  <c r="E161" i="40"/>
  <c r="F213" i="15"/>
  <c r="E114" i="38"/>
  <c r="F210" i="31"/>
  <c r="E54" i="39"/>
  <c r="J8" i="37" l="1"/>
  <c r="F446" i="31"/>
  <c r="F186" i="15"/>
  <c r="E23" i="37" s="1"/>
  <c r="E162" i="40"/>
  <c r="F214" i="15"/>
  <c r="J23" i="37" s="1"/>
  <c r="E15" i="37"/>
  <c r="F133" i="14"/>
  <c r="D170" i="14"/>
  <c r="G170" i="14" l="1"/>
  <c r="E112" i="39"/>
  <c r="G150" i="14"/>
  <c r="G149" i="14"/>
  <c r="G48" i="14"/>
  <c r="G47" i="14"/>
  <c r="G46" i="14"/>
  <c r="G171" i="14" l="1"/>
  <c r="H15" i="37" s="1"/>
  <c r="K8" i="37"/>
  <c r="G152" i="14"/>
  <c r="B15" i="37" s="1"/>
  <c r="G15" i="37" l="1"/>
  <c r="O11" i="37" l="1"/>
  <c r="A1" i="15"/>
  <c r="A1" i="31" s="1"/>
  <c r="J43" i="14" l="1"/>
  <c r="D12" i="14"/>
  <c r="D10" i="14"/>
  <c r="A25" i="14" l="1"/>
  <c r="D23" i="37" l="1"/>
  <c r="K23" i="37" s="1"/>
  <c r="D15" i="37"/>
  <c r="K15" i="37" s="1"/>
  <c r="P10" i="37" l="1"/>
  <c r="A237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B8" authorId="0" shapeId="0" xr:uid="{15A160B2-7423-4DBD-80D3-94D456B476ED}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команд сотрудников, непосредственно связ-х
</t>
        </r>
      </text>
    </comment>
  </commentList>
</comments>
</file>

<file path=xl/sharedStrings.xml><?xml version="1.0" encoding="utf-8"?>
<sst xmlns="http://schemas.openxmlformats.org/spreadsheetml/2006/main" count="1893" uniqueCount="357">
  <si>
    <t>Должности по штатному расписанию</t>
  </si>
  <si>
    <t>З/п на одну ставку (ФОТ)</t>
  </si>
  <si>
    <t>Кол-во ставок</t>
  </si>
  <si>
    <t>Количество затраченных человеко-часов</t>
  </si>
  <si>
    <t>кол-во ставок)</t>
  </si>
  <si>
    <t>Стоимость 1 человека-часа</t>
  </si>
  <si>
    <t>Нормативные затраты</t>
  </si>
  <si>
    <t>6 = 4 ÷ 5</t>
  </si>
  <si>
    <t>ИТОГО ОПЛАТА ТРУДА</t>
  </si>
  <si>
    <t>Количество ставок</t>
  </si>
  <si>
    <t>Работники, непосредственно НЕ связанные с оказанием услуги</t>
  </si>
  <si>
    <t>Ед. изм. нормы</t>
  </si>
  <si>
    <t>Затраты на коммунальные услуги</t>
  </si>
  <si>
    <t>Наименование коммунальных услуг</t>
  </si>
  <si>
    <t>Норматив-ный объем</t>
  </si>
  <si>
    <t>Тариф (цена), рублей</t>
  </si>
  <si>
    <t>Электроэнергия</t>
  </si>
  <si>
    <t>Теплоэнергия</t>
  </si>
  <si>
    <t>Гкал</t>
  </si>
  <si>
    <t>Затраты на содержание объектов недвижимого имущества</t>
  </si>
  <si>
    <t>Используются укрупненные группы затрат</t>
  </si>
  <si>
    <t>Наименование затрат</t>
  </si>
  <si>
    <t>договор</t>
  </si>
  <si>
    <t>ИТОГО СОДЕРЖАНИЕ ОБЪЕКТОВ НЕДВИЖ. ИМУЩЕСТВА</t>
  </si>
  <si>
    <t>Наименование услуг связи</t>
  </si>
  <si>
    <t>Месяцев</t>
  </si>
  <si>
    <t>ИТОГО УСЛУГИ СВЯЗИ</t>
  </si>
  <si>
    <t>Наименование транспортных услуг</t>
  </si>
  <si>
    <t>ИТОГО РАБОТНИКИ, НЕ СВЯЗАННЫЕ С ОКАЗАНИЕМ УСЛУГ</t>
  </si>
  <si>
    <t>Затраты на прочие общехозяйственные нужды</t>
  </si>
  <si>
    <t>Прочие затраты</t>
  </si>
  <si>
    <t>ИТОГО ПРОЧИЕ ОБЩЕХОЗ. НУЖДЫ</t>
  </si>
  <si>
    <t>Затраты на общехозяйственные нужды, руб.</t>
  </si>
  <si>
    <t>Базовый норматив затрат на оказание услуги, руб.</t>
  </si>
  <si>
    <t>Работники, непосредственно связанные с оказанием работы</t>
  </si>
  <si>
    <t>Норма трудозатрат на выполнение работы (человеко-часов)</t>
  </si>
  <si>
    <t>Затраты на  услуги связи</t>
  </si>
  <si>
    <t>Гбайт</t>
  </si>
  <si>
    <t>мин</t>
  </si>
  <si>
    <t xml:space="preserve">Ед. </t>
  </si>
  <si>
    <t>4 = 2 * 3</t>
  </si>
  <si>
    <t xml:space="preserve">ФОТ с учетом количества ставок </t>
  </si>
  <si>
    <t>Затраты, непосредственно связанные с оказанием работы руб.</t>
  </si>
  <si>
    <t>Рекомендуемый метод распределения общ-х затрат: время использования имущ. комплекса</t>
  </si>
  <si>
    <t xml:space="preserve">Командировочные  расходы непосредственно НЕ связанных с выполнением работы </t>
  </si>
  <si>
    <t>Фонд заработной платы – в соответствии со штатным расписанием (с учетом стимулирующих выплат) по каждой группе должностей. Начисления на ФОТ – коэффициент 1,302</t>
  </si>
  <si>
    <t>Учреждение: Муниципальное бюджетное учреждение  «Молодежный центр » Северо- Енисейского района</t>
  </si>
  <si>
    <t>Затраты разносятся между работами пропорционально колличеству участников мероприятий</t>
  </si>
  <si>
    <t>Нормативный объем</t>
  </si>
  <si>
    <t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</si>
  <si>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</si>
  <si>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r>
      <t xml:space="preserve">(ФОТ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мес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1,302  ÷ </t>
    </r>
  </si>
  <si>
    <r>
      <t xml:space="preserve">7= 2 </t>
    </r>
    <r>
      <rPr>
        <sz val="11"/>
        <rFont val="Arial"/>
        <family val="2"/>
        <charset val="204"/>
      </rPr>
      <t xml:space="preserve">× </t>
    </r>
    <r>
      <rPr>
        <sz val="11"/>
        <rFont val="Times New Roman"/>
        <family val="1"/>
        <charset val="204"/>
      </rPr>
      <t xml:space="preserve">12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>1,302</t>
    </r>
    <r>
      <rPr>
        <sz val="11"/>
        <rFont val="Arial"/>
        <family val="2"/>
        <charset val="204"/>
      </rPr>
      <t>÷</t>
    </r>
    <r>
      <rPr>
        <sz val="11"/>
        <rFont val="Times New Roman"/>
        <family val="1"/>
        <charset val="204"/>
      </rPr>
      <t xml:space="preserve"> </t>
    </r>
  </si>
  <si>
    <r>
      <t>8 = 6</t>
    </r>
    <r>
      <rPr>
        <sz val="11"/>
        <rFont val="Arial"/>
        <family val="2"/>
        <charset val="204"/>
      </rPr>
      <t>× 7</t>
    </r>
    <r>
      <rPr>
        <sz val="11"/>
        <rFont val="Times New Roman"/>
        <family val="1"/>
        <charset val="204"/>
      </rPr>
      <t xml:space="preserve"> </t>
    </r>
  </si>
  <si>
    <r>
      <t>м</t>
    </r>
    <r>
      <rPr>
        <vertAlign val="superscript"/>
        <sz val="12"/>
        <rFont val="Times New Roman"/>
        <family val="1"/>
        <charset val="204"/>
      </rPr>
      <t>3</t>
    </r>
  </si>
  <si>
    <t>Затраты на  транспортные услуги</t>
  </si>
  <si>
    <t xml:space="preserve">ИТОГО транспортные  УСЛУГИ </t>
  </si>
  <si>
    <t>Итого</t>
  </si>
  <si>
    <t>ИТОГО командировочные расходы</t>
  </si>
  <si>
    <t xml:space="preserve">Командировочные  расходы непосредственно  связанных с выполнением работы </t>
  </si>
  <si>
    <t>Наименование должностей</t>
  </si>
  <si>
    <t>Среднемесячный фонд заработной платы</t>
  </si>
  <si>
    <t>Среднемесячная заработная плата</t>
  </si>
  <si>
    <t>Замена на время отпуска (20% на 2 месяца)</t>
  </si>
  <si>
    <t>Годовой фонд заработной платы (211)</t>
  </si>
  <si>
    <t>Страховые взносы (213)</t>
  </si>
  <si>
    <t>ИТОГО ФОТ</t>
  </si>
  <si>
    <t>Для расчета норм затрат</t>
  </si>
  <si>
    <t>5=4*3</t>
  </si>
  <si>
    <t>6 = 3*4*5</t>
  </si>
  <si>
    <t>6=5*4*3</t>
  </si>
  <si>
    <t>Расчет годового фонда оплаты труда Молодежный центр на 2017 год</t>
  </si>
  <si>
    <t>Молодежный центр</t>
  </si>
  <si>
    <t>фонд на 2017</t>
  </si>
  <si>
    <t>з/п филиппова</t>
  </si>
  <si>
    <t>=+ разн в оклад</t>
  </si>
  <si>
    <t>з/п хисамов</t>
  </si>
  <si>
    <t>замена на время отпуска</t>
  </si>
  <si>
    <t>разница в з/п</t>
  </si>
  <si>
    <t>*12 мес</t>
  </si>
  <si>
    <t>ИТОГО расходы</t>
  </si>
  <si>
    <t>В данном учреждении планируются</t>
  </si>
  <si>
    <t xml:space="preserve">Прочие расходы, иные выплаты населению непосредственно  связанных с выполнением работы </t>
  </si>
  <si>
    <t>МВт час.</t>
  </si>
  <si>
    <t>шт</t>
  </si>
  <si>
    <t>Затраты, непосредственно связанные с выполнением работы руб.</t>
  </si>
  <si>
    <t>кол-во номеров</t>
  </si>
  <si>
    <t>Рабочий по обслуживанию здания</t>
  </si>
  <si>
    <t>ИТОГО</t>
  </si>
  <si>
    <r>
      <t xml:space="preserve">5 = 3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4</t>
    </r>
  </si>
  <si>
    <t>Тариф (цена), руб.</t>
  </si>
  <si>
    <t>Тариф (цена), руб</t>
  </si>
  <si>
    <t>Итого оплата труда</t>
  </si>
  <si>
    <t>Методист</t>
  </si>
  <si>
    <t>от1</t>
  </si>
  <si>
    <t>из</t>
  </si>
  <si>
    <t>пм3</t>
  </si>
  <si>
    <t>ку</t>
  </si>
  <si>
    <t>сни</t>
  </si>
  <si>
    <t>ус</t>
  </si>
  <si>
    <t>от2</t>
  </si>
  <si>
    <t>пз</t>
  </si>
  <si>
    <t>ту</t>
  </si>
  <si>
    <t>соцди</t>
  </si>
  <si>
    <t>фот по расч</t>
  </si>
  <si>
    <t>фот по меропр д/б</t>
  </si>
  <si>
    <t>ИТОГО КОМАНДИРОВОЧНЫЕ УСЛУГИ</t>
  </si>
  <si>
    <t>Наименование командировочных расходов</t>
  </si>
  <si>
    <t>Комплексное обслуживание системы тепловодоснабжения и конструктивных элементов здания</t>
  </si>
  <si>
    <t>5=3х4</t>
  </si>
  <si>
    <t xml:space="preserve"> Прочие выплаты работникам, непосредственно Не связанным с выполнением работы</t>
  </si>
  <si>
    <t>Наименование расходов</t>
  </si>
  <si>
    <t>Численность работников, получающих пособие</t>
  </si>
  <si>
    <t>Размер выплаты (пособия) в месяц, руб</t>
  </si>
  <si>
    <t>Сумма, руб (гр.3*гр.4*гр.5)</t>
  </si>
  <si>
    <t>Пособие по уходу за ребенком до 3-х лет</t>
  </si>
  <si>
    <t>Количество выплат в год на одного работника</t>
  </si>
  <si>
    <t>разница</t>
  </si>
  <si>
    <t xml:space="preserve">Прочие расходы, иные выплаты, непосредственно  связанные с выполнением работы </t>
  </si>
  <si>
    <t>ИТОГО РАСХОДЫ</t>
  </si>
  <si>
    <t>Наименование  услуг</t>
  </si>
  <si>
    <t>Наименование услуг</t>
  </si>
  <si>
    <t>ед</t>
  </si>
  <si>
    <t>сут</t>
  </si>
  <si>
    <t xml:space="preserve">Прочие расходы, иные выплаты непосредственно  связанные с выполнением работы 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</si>
  <si>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t>
  </si>
  <si>
    <t>Значения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</si>
  <si>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</si>
  <si>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</si>
  <si>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</si>
  <si>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</si>
  <si>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</si>
  <si>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1.Натуральные нормы, непосредственно связанные с оказанием услуги</t>
  </si>
  <si>
    <t>1.1 Работники непосредственно связанные с оказанием муниципальной услуги</t>
  </si>
  <si>
    <t>шт.ед</t>
  </si>
  <si>
    <t>2.Натуральные нормы на общехозяйственные нужды</t>
  </si>
  <si>
    <t>2.1Коммунальные услуги</t>
  </si>
  <si>
    <t>2.2 Содержание объектов недвижимого имущества, необходимого для выполнения муниципального задания</t>
  </si>
  <si>
    <t>2.3 Услуги связи</t>
  </si>
  <si>
    <t>2.4 Работники, которые не принимают непосредственного участия в оказании муниципальной услуги</t>
  </si>
  <si>
    <t>Специалист по работе с молодежью</t>
  </si>
  <si>
    <t>Водитель</t>
  </si>
  <si>
    <t>Уборщик служебных помещений</t>
  </si>
  <si>
    <t>шт. ед</t>
  </si>
  <si>
    <t>1.2 Командировочные расходы работников, которые принимают непосредственное участие в оказании муниципальной услуги</t>
  </si>
  <si>
    <t>1.3 Материальные запасы и особо ценное движимое имущество , потребляемое (используемое) в процессе оказания услуги</t>
  </si>
  <si>
    <t>2.5 Прочие выплаты работникам, непосредственно Не связанным с выполнением работы</t>
  </si>
  <si>
    <t>2.6 Командировочные расходы работников, которые не принимают непосредственного участия в оказании муниципальной услуги</t>
  </si>
  <si>
    <t>2.7 Затраты на транспортные услуги</t>
  </si>
  <si>
    <t>2.8 Общехозяйственные нужды</t>
  </si>
  <si>
    <t>натуральных норм, необходимых для определения базовых нормативов затрат на оказание муниципальной работы</t>
  </si>
  <si>
    <t>046490000132D02500310051100000000000005100101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</si>
  <si>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</si>
  <si>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046490000132D02500310050100000000000006100101</t>
  </si>
  <si>
    <t>046492222132D0250031004910000000000000010101</t>
  </si>
  <si>
    <t>Установленная численность, единиц</t>
  </si>
  <si>
    <t>Среднемесячный размер оплаты труда на одного работника, руб</t>
  </si>
  <si>
    <t>Всего</t>
  </si>
  <si>
    <t>Сумма фонда для повышения на 4%</t>
  </si>
  <si>
    <t>сумма выделенной субсидии</t>
  </si>
  <si>
    <t xml:space="preserve">Заведующий </t>
  </si>
  <si>
    <t xml:space="preserve">Специалист по работе с молодежью      </t>
  </si>
  <si>
    <t>Водитель автомобиля</t>
  </si>
  <si>
    <t>Рабочий по комплексному обслуживанию здания</t>
  </si>
  <si>
    <t xml:space="preserve">Сторож </t>
  </si>
  <si>
    <t>Страховые взносы</t>
  </si>
  <si>
    <t>1.     Расчеты (обоснования) выплат персоналу, непосредственно связанному с выполнением работы (краевая субсидия на повышение)</t>
  </si>
  <si>
    <t>1.     Расчеты (обоснования) выплат персоналу, непосредственно НЕ связанному с выполнением работы (краевая субсидия на повышение)</t>
  </si>
  <si>
    <t>зп</t>
  </si>
  <si>
    <t>годовой фонд</t>
  </si>
  <si>
    <t>1.     Расчеты (обоснования) выплат персоналу, непосредственно связанному с выполнением работы (краевая субсидия Молодежь в XXI веке)</t>
  </si>
  <si>
    <t xml:space="preserve">(ФОТ × 12 мес × 1,302  ÷ </t>
  </si>
  <si>
    <t xml:space="preserve">7= 2 × 12 ×1,302÷ </t>
  </si>
  <si>
    <t xml:space="preserve">8 = 6× 7 </t>
  </si>
  <si>
    <t>5 = 3 × 4</t>
  </si>
  <si>
    <t>8 = 6 × 7</t>
  </si>
  <si>
    <t>Абоненская плата за услуги связи, номеров</t>
  </si>
  <si>
    <t>Количество платежей в год</t>
  </si>
  <si>
    <t>Провоз груза 2000 кг (1 кг=9,50 руб)</t>
  </si>
  <si>
    <t>всего 611</t>
  </si>
  <si>
    <r>
      <t xml:space="preserve">8 = 6 </t>
    </r>
    <r>
      <rPr>
        <sz val="11"/>
        <rFont val="Arial"/>
        <family val="2"/>
        <charset val="204"/>
      </rPr>
      <t>×</t>
    </r>
    <r>
      <rPr>
        <sz val="11"/>
        <rFont val="Times New Roman"/>
        <family val="1"/>
        <charset val="204"/>
      </rPr>
      <t xml:space="preserve"> 7</t>
    </r>
  </si>
  <si>
    <t>1.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</si>
  <si>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Уборка территории от снега </t>
  </si>
  <si>
    <t>№ п/п</t>
  </si>
  <si>
    <t>Количество, шт</t>
  </si>
  <si>
    <t>Средняя стоимость, руб</t>
  </si>
  <si>
    <t>Сумма, руб (гр.3*гр.4)</t>
  </si>
  <si>
    <t>Наименование показателяобъема : количество мероприятий (штук)</t>
  </si>
  <si>
    <t>Заведующий МЦ</t>
  </si>
  <si>
    <t>Суточные</t>
  </si>
  <si>
    <t>Проезд</t>
  </si>
  <si>
    <t>сутки</t>
  </si>
  <si>
    <t>10 коммандировок в год</t>
  </si>
  <si>
    <t>дог</t>
  </si>
  <si>
    <r>
      <t>м</t>
    </r>
    <r>
      <rPr>
        <vertAlign val="superscript"/>
        <sz val="12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</si>
  <si>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t xml:space="preserve">Наименование услуг </t>
  </si>
  <si>
    <t>Услуги СЕМИС подписка</t>
  </si>
  <si>
    <t>Оплата проезда к месту коммандировки  (10 команд. в год )</t>
  </si>
  <si>
    <t>Суточные при служебных коммандировках (10 команд. в год )</t>
  </si>
  <si>
    <t>Найм жилья в командировке (10 команд. в год )</t>
  </si>
  <si>
    <t>Штатное расписание: 10,1 человек</t>
  </si>
  <si>
    <t xml:space="preserve">Услуги охраны  </t>
  </si>
  <si>
    <t>Обслуживание систем охранных средств сигнализации (тревожная кнопка)</t>
  </si>
  <si>
    <t>Профилактическая дезинфекция</t>
  </si>
  <si>
    <t>Страховая премия по полису ОСАГО за УАЗ</t>
  </si>
  <si>
    <t>Кран шаровый</t>
  </si>
  <si>
    <t>ТКО</t>
  </si>
  <si>
    <t>Туалетная бумага</t>
  </si>
  <si>
    <t>Жидкое мыло</t>
  </si>
  <si>
    <t>Проезд к месту учебы</t>
  </si>
  <si>
    <t>Договор осмотр технического состояния автомобиля</t>
  </si>
  <si>
    <t>Итого:</t>
  </si>
  <si>
    <t xml:space="preserve">Нормативные затраты на выполнение работы  </t>
  </si>
  <si>
    <t xml:space="preserve">Нормативные затраты на выполнение работы:  </t>
  </si>
  <si>
    <t>Работа:</t>
  </si>
  <si>
    <t xml:space="preserve">Работа: </t>
  </si>
  <si>
    <t>Средства на повышение с 1 октября 2019 года на 4,3 процента заработной платы работников бюджетной сферы</t>
  </si>
  <si>
    <t>Средства на повышение минимальных размеров окладов</t>
  </si>
  <si>
    <t>Затраты на оплату труда работников, непосредственно связанных с выполнением работы</t>
  </si>
  <si>
    <t>Затраты разносятся между работами пропорционально количеству проводимых мероприятий (показатель объема)</t>
  </si>
  <si>
    <t>Наименование показателя объема : количество мероприятий (штук)</t>
  </si>
  <si>
    <t>Участие подростков Северо-Енисейского района в ТИМ "Юниор"</t>
  </si>
  <si>
    <t>Проезд подростков</t>
  </si>
  <si>
    <t>Суточные подростки</t>
  </si>
  <si>
    <t>Проживание подростки</t>
  </si>
  <si>
    <t>Участие молодежи Северо-Енисейского района в ТИМ "Бирюса"</t>
  </si>
  <si>
    <t>Проживание</t>
  </si>
  <si>
    <t>Участие молодежи Северо-Енисейского района в инфраструктурном проекте "Новый фарватер" (г. Лесосибирск)</t>
  </si>
  <si>
    <t>Расходные материалы к мероприятиям</t>
  </si>
  <si>
    <t>Наградная продукция к мероприям</t>
  </si>
  <si>
    <t>Проезд детей</t>
  </si>
  <si>
    <t>Проживание детей 10 детей</t>
  </si>
  <si>
    <t>Суточные детей 10</t>
  </si>
  <si>
    <t>Участие подростков, участников ВПК, в сдаче на право ношения спецжетона КРОО «Ветераны Спецназа» г. Красноярск</t>
  </si>
  <si>
    <t>Проживание детей 2 детей</t>
  </si>
  <si>
    <t>Суточные детей 2</t>
  </si>
  <si>
    <t>Проезд детей 4</t>
  </si>
  <si>
    <t>Суточные детей 4</t>
  </si>
  <si>
    <t>Участие в Слете актива движения ЮНАРМИЯ в ЦДП "Юнармия" (п. Емельяново)</t>
  </si>
  <si>
    <t>Участие молодежи Северо-Енисейского района в Российском патриотическом фестивале в г. Красноярск</t>
  </si>
  <si>
    <t xml:space="preserve">Военно-спортивная игра «Сибирский щит: Орленок». Участие в Зональном этапе. </t>
  </si>
  <si>
    <t>Проезд детей 6 чел</t>
  </si>
  <si>
    <t>Проживание детей 6 чел</t>
  </si>
  <si>
    <t>Суточные детей 6 чел</t>
  </si>
  <si>
    <t>Проекты Территория 2020</t>
  </si>
  <si>
    <t>Расходные материалы по проектам</t>
  </si>
  <si>
    <t>Наградная продукция к мероприятим</t>
  </si>
  <si>
    <t>(плановое задание 2020 года)</t>
  </si>
  <si>
    <t xml:space="preserve">Затраты на оплату труда работников, непосредственно НЕ связанных с выполнением работы </t>
  </si>
  <si>
    <t xml:space="preserve">Проживание </t>
  </si>
  <si>
    <t>19 командировок</t>
  </si>
  <si>
    <t>19 команд</t>
  </si>
  <si>
    <t>19 коммандировки в год</t>
  </si>
  <si>
    <t xml:space="preserve">Командировочные  расходы непосредственно связанных с выполнением работы </t>
  </si>
  <si>
    <t xml:space="preserve">1.     Расчеты (обоснования) выплат персоналу, непосредственно НЕ связанному с выполнением работы </t>
  </si>
  <si>
    <t>     Расчеты (обоснования) выплат персоналу, непосредственно НЕ связанному с выполнением работы (краевая субсидия на доплату до МРОТ)</t>
  </si>
  <si>
    <t xml:space="preserve">Водоснабжение </t>
  </si>
  <si>
    <t>Водоотведение (септик)</t>
  </si>
  <si>
    <t>Электроэнергия (резерв)</t>
  </si>
  <si>
    <t>переговоры по району, мин</t>
  </si>
  <si>
    <t>Переговоры за пределами района,мин</t>
  </si>
  <si>
    <t xml:space="preserve">Абоненская плата за услуги Интернет </t>
  </si>
  <si>
    <t>Почтовые конверты</t>
  </si>
  <si>
    <t>Техническое обслуживание систем пожарной сигнализации</t>
  </si>
  <si>
    <t>Медосмотр при устройстве на работу</t>
  </si>
  <si>
    <t>Диагностика бытовой и оргтехники для определения возможности ее дальнейшего использования (244/226)</t>
  </si>
  <si>
    <t>Изготовление снежных фигур</t>
  </si>
  <si>
    <t>Пиломатериал</t>
  </si>
  <si>
    <t>Тонеры для картриджей Kyocera</t>
  </si>
  <si>
    <t>Комплект тонеров для цветного принтера Canon</t>
  </si>
  <si>
    <t>Комплект тонера для цветного принтера Hp</t>
  </si>
  <si>
    <t>Флеш накопители  16 гб</t>
  </si>
  <si>
    <t>Флеш накопители  64 гб</t>
  </si>
  <si>
    <t>Мышь USB</t>
  </si>
  <si>
    <t xml:space="preserve">Мешки для мусора </t>
  </si>
  <si>
    <t>Тряпки для мытья</t>
  </si>
  <si>
    <t>Бытовая химия</t>
  </si>
  <si>
    <t>Фанера</t>
  </si>
  <si>
    <t>Чехол для кресла мешка</t>
  </si>
  <si>
    <t>Наполнитель для кресла мешка</t>
  </si>
  <si>
    <t>ГСМ УАЗ (Масло двигатель)</t>
  </si>
  <si>
    <t>Антифриз</t>
  </si>
  <si>
    <t>Баннера</t>
  </si>
  <si>
    <t>Гвозди</t>
  </si>
  <si>
    <t>Саморезы</t>
  </si>
  <si>
    <t>Инструмент металлический ручной</t>
  </si>
  <si>
    <t>Краска эмаль</t>
  </si>
  <si>
    <t>Краска ВДН</t>
  </si>
  <si>
    <t>Кисти</t>
  </si>
  <si>
    <t>Перчатка пвх</t>
  </si>
  <si>
    <t>краска кудо</t>
  </si>
  <si>
    <t>Валик+ванночка</t>
  </si>
  <si>
    <t>Ножницыы</t>
  </si>
  <si>
    <t>Канцелярские расходники</t>
  </si>
  <si>
    <t>Канцелярия (ручки, карандаши)</t>
  </si>
  <si>
    <t>Офисные принадлежности (папки, скоросшиватели, файлы)</t>
  </si>
  <si>
    <t>Лампы</t>
  </si>
  <si>
    <t>Батерейки</t>
  </si>
  <si>
    <t>Бумага А4</t>
  </si>
  <si>
    <t>Грабли, лопаты</t>
  </si>
  <si>
    <t>Коврик гимнастический</t>
  </si>
  <si>
    <t>ГСМ Бензин</t>
  </si>
  <si>
    <t>на 01.01.2021 год</t>
  </si>
  <si>
    <t>Наименование показателя объема : колличество мероприятий (штук)</t>
  </si>
  <si>
    <t>Планируемое число  в год:  32   мероприятий (штук) (показатель объема услуги - задание)</t>
  </si>
  <si>
    <t>Рабочих часов в год:1774,4 часа – производственный календарь на 2021 год</t>
  </si>
  <si>
    <t>(плановое задание 2021 года)</t>
  </si>
  <si>
    <t>Слет участников муниципальных отделений движений РДШ и Юнармия Северо-Енисейского района</t>
  </si>
  <si>
    <t>Проезд тренера</t>
  </si>
  <si>
    <t>Проезд участников п Брянка</t>
  </si>
  <si>
    <t>Проезд участников п Тея, Новая Калами</t>
  </si>
  <si>
    <t>(1774,4 часа ×</t>
  </si>
  <si>
    <t>4 = 3 × 1774,4</t>
  </si>
  <si>
    <t>1774,4 часов)</t>
  </si>
  <si>
    <t>6=5*0,262</t>
  </si>
  <si>
    <t>Почтовые конверты (упак 50 шт)</t>
  </si>
  <si>
    <t>Провоз груза 2000 кг (1 кг=10 руб)</t>
  </si>
  <si>
    <t xml:space="preserve">Мониторинг систем пожарной сигнализации  </t>
  </si>
  <si>
    <t>Обслуживание системы видеонаблюдения</t>
  </si>
  <si>
    <t>Заправка катриджей</t>
  </si>
  <si>
    <t>ремонт оборудования</t>
  </si>
  <si>
    <t>5 = 3 ×4</t>
  </si>
  <si>
    <t>Предрейсовое медицинское обследование 200дней*85руб</t>
  </si>
  <si>
    <t>Приобретение программного обеспечения</t>
  </si>
  <si>
    <t>Обучение электроустановки</t>
  </si>
  <si>
    <t>переподготовка</t>
  </si>
  <si>
    <t>чел</t>
  </si>
  <si>
    <t>текущий ремонт отмостки и системы отвода дождевой воды здания МБУ "МЦ "АУРУМ"</t>
  </si>
  <si>
    <t>Батарейки</t>
  </si>
  <si>
    <t xml:space="preserve">вилка </t>
  </si>
  <si>
    <t>четверник</t>
  </si>
  <si>
    <t>пугнп</t>
  </si>
  <si>
    <t>лампа накаливания</t>
  </si>
  <si>
    <t>ключ трубный</t>
  </si>
  <si>
    <t>лента фум</t>
  </si>
  <si>
    <t>защелка замка</t>
  </si>
  <si>
    <t>стержни клеевые по керамике</t>
  </si>
  <si>
    <t>Приложение №1 к приложению 1  к Приказу отдела физической культуры, спорта и молодежной политики Северо-Енисейского района от  18.12.2020 № 99-ОС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</si>
  <si>
    <t>Оплата проезда к месту коммандировки  (19 команд. в год )</t>
  </si>
  <si>
    <t>Суточные при служебных коммандировках (19 команд. в год )</t>
  </si>
  <si>
    <t>Найм жилья в командировке (19 команд. в год )</t>
  </si>
  <si>
    <t>Планируемое число  в год: 45 колличество мероприятий (штук)(показатель объема услуги - задание)</t>
  </si>
  <si>
    <t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t>
  </si>
  <si>
    <t>Проезд детей (10 детей)</t>
  </si>
  <si>
    <t>Суточные детей (10 детей)</t>
  </si>
  <si>
    <t>Поисковая экспедиция</t>
  </si>
  <si>
    <t>Экипировка для Современного мечевого боя (Комлект)</t>
  </si>
  <si>
    <t>Наградная продукция к мероприятиям</t>
  </si>
  <si>
    <t>Георгиевская лента (бабина)</t>
  </si>
  <si>
    <t>Лампада с вкладышем</t>
  </si>
  <si>
    <t>Брусок 25*25*100</t>
  </si>
  <si>
    <t>(17740,4 часа ×</t>
  </si>
  <si>
    <t>6=5*0,369</t>
  </si>
  <si>
    <t>Поддержка проектов в рамках грантового конкурса Территория Красноярский край</t>
  </si>
  <si>
    <t>конкурс краткосрочных мини-грантов Главы Северо-Енисейского района для школьных общественных движений Северо-Енисейского района, посвященного 75-летию победы в Великой Отечественной войне</t>
  </si>
  <si>
    <t>Приложение № 1</t>
  </si>
  <si>
    <t>Приложение №1 к Приказу отдела физической культуры, спорта и молодежной политики Северо-Енисейского района от  18.12.2020 № 99-ОС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</si>
</sst>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"/>
    <numFmt numFmtId="166" formatCode="#,##0.00000"/>
    <numFmt numFmtId="167" formatCode="0.000"/>
    <numFmt numFmtId="168" formatCode="#,##0.0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3" tint="-0.249977111117893"/>
      <name val="Times New Roman"/>
      <family val="1"/>
      <charset val="204"/>
    </font>
    <font>
      <sz val="10.5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color rgb="FF00610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D5F8FF"/>
        <bgColor indexed="64"/>
      </patternFill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6" fillId="0" borderId="0"/>
    <xf numFmtId="0" fontId="26" fillId="6" borderId="0" applyNumberFormat="0" applyBorder="0" applyAlignment="0" applyProtection="0"/>
  </cellStyleXfs>
  <cellXfs count="773">
    <xf numFmtId="0" fontId="0" fillId="0" borderId="0" xfId="0"/>
    <xf numFmtId="4" fontId="0" fillId="0" borderId="0" xfId="0" applyNumberFormat="1"/>
    <xf numFmtId="0" fontId="0" fillId="4" borderId="0" xfId="0" applyFill="1"/>
    <xf numFmtId="0" fontId="9" fillId="4" borderId="0" xfId="0" applyFont="1" applyFill="1"/>
    <xf numFmtId="0" fontId="5" fillId="4" borderId="0" xfId="0" applyFont="1" applyFill="1" applyAlignment="1">
      <alignment horizontal="left" vertical="top" readingOrder="1"/>
    </xf>
    <xf numFmtId="4" fontId="7" fillId="4" borderId="1" xfId="0" applyNumberFormat="1" applyFont="1" applyFill="1" applyBorder="1" applyAlignment="1">
      <alignment horizontal="center" vertical="center" wrapText="1" readingOrder="1"/>
    </xf>
    <xf numFmtId="0" fontId="5" fillId="4" borderId="0" xfId="0" applyFont="1" applyFill="1" applyAlignment="1"/>
    <xf numFmtId="0" fontId="5" fillId="4" borderId="0" xfId="0" applyFont="1" applyFill="1"/>
    <xf numFmtId="0" fontId="5" fillId="4" borderId="0" xfId="0" applyFont="1" applyFill="1" applyAlignment="1">
      <alignment vertical="center" wrapText="1"/>
    </xf>
    <xf numFmtId="0" fontId="3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vertical="center" readingOrder="1"/>
    </xf>
    <xf numFmtId="0" fontId="5" fillId="4" borderId="0" xfId="0" applyFont="1" applyFill="1" applyBorder="1" applyAlignment="1">
      <alignment horizontal="left" vertical="top" wrapText="1" readingOrder="1"/>
    </xf>
    <xf numFmtId="0" fontId="4" fillId="0" borderId="7" xfId="0" applyFont="1" applyBorder="1"/>
    <xf numFmtId="0" fontId="5" fillId="0" borderId="0" xfId="0" applyFont="1"/>
    <xf numFmtId="0" fontId="5" fillId="0" borderId="7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5" borderId="16" xfId="0" applyFont="1" applyFill="1" applyBorder="1" applyAlignment="1"/>
    <xf numFmtId="0" fontId="5" fillId="5" borderId="16" xfId="0" applyFont="1" applyFill="1" applyBorder="1" applyAlignment="1"/>
    <xf numFmtId="0" fontId="5" fillId="5" borderId="0" xfId="0" applyFont="1" applyFill="1" applyAlignment="1">
      <alignment horizontal="center"/>
    </xf>
    <xf numFmtId="0" fontId="5" fillId="5" borderId="7" xfId="0" applyFont="1" applyFill="1" applyBorder="1" applyAlignment="1">
      <alignment wrapText="1"/>
    </xf>
    <xf numFmtId="0" fontId="5" fillId="5" borderId="15" xfId="0" applyFont="1" applyFill="1" applyBorder="1" applyAlignment="1">
      <alignment wrapText="1"/>
    </xf>
    <xf numFmtId="164" fontId="5" fillId="0" borderId="15" xfId="1" applyNumberFormat="1" applyFont="1" applyBorder="1" applyAlignment="1">
      <alignment horizontal="right"/>
    </xf>
    <xf numFmtId="164" fontId="5" fillId="0" borderId="15" xfId="1" applyFont="1" applyBorder="1" applyAlignment="1">
      <alignment horizontal="right"/>
    </xf>
    <xf numFmtId="164" fontId="5" fillId="0" borderId="7" xfId="0" applyNumberFormat="1" applyFont="1" applyBorder="1"/>
    <xf numFmtId="164" fontId="5" fillId="0" borderId="15" xfId="0" applyNumberFormat="1" applyFont="1" applyBorder="1"/>
    <xf numFmtId="164" fontId="0" fillId="0" borderId="0" xfId="0" applyNumberFormat="1"/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/>
    <xf numFmtId="164" fontId="17" fillId="0" borderId="15" xfId="1" applyNumberFormat="1" applyFont="1" applyBorder="1" applyAlignment="1">
      <alignment horizontal="right"/>
    </xf>
    <xf numFmtId="164" fontId="17" fillId="0" borderId="15" xfId="1" applyFont="1" applyBorder="1" applyAlignment="1">
      <alignment horizontal="right"/>
    </xf>
    <xf numFmtId="164" fontId="3" fillId="0" borderId="15" xfId="1" applyFont="1" applyBorder="1" applyAlignment="1">
      <alignment horizontal="right"/>
    </xf>
    <xf numFmtId="164" fontId="3" fillId="0" borderId="7" xfId="0" applyNumberFormat="1" applyFont="1" applyBorder="1"/>
    <xf numFmtId="164" fontId="17" fillId="0" borderId="15" xfId="0" applyNumberFormat="1" applyFont="1" applyBorder="1"/>
    <xf numFmtId="164" fontId="17" fillId="0" borderId="7" xfId="0" applyNumberFormat="1" applyFont="1" applyBorder="1"/>
    <xf numFmtId="0" fontId="0" fillId="2" borderId="0" xfId="0" applyFill="1"/>
    <xf numFmtId="49" fontId="0" fillId="0" borderId="0" xfId="0" applyNumberFormat="1"/>
    <xf numFmtId="4" fontId="7" fillId="4" borderId="7" xfId="0" applyNumberFormat="1" applyFont="1" applyFill="1" applyBorder="1" applyAlignment="1">
      <alignment horizontal="center" vertical="center"/>
    </xf>
    <xf numFmtId="0" fontId="8" fillId="4" borderId="0" xfId="0" applyFont="1" applyFill="1"/>
    <xf numFmtId="4" fontId="8" fillId="4" borderId="0" xfId="0" applyNumberFormat="1" applyFont="1" applyFill="1"/>
    <xf numFmtId="0" fontId="7" fillId="4" borderId="0" xfId="0" applyFont="1" applyFill="1" applyAlignment="1">
      <alignment vertical="center" wrapText="1"/>
    </xf>
    <xf numFmtId="0" fontId="21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vertical="center" readingOrder="1"/>
    </xf>
    <xf numFmtId="0" fontId="8" fillId="4" borderId="10" xfId="0" applyFont="1" applyFill="1" applyBorder="1" applyAlignment="1"/>
    <xf numFmtId="0" fontId="7" fillId="4" borderId="0" xfId="0" applyFont="1" applyFill="1" applyAlignment="1"/>
    <xf numFmtId="0" fontId="7" fillId="4" borderId="0" xfId="0" applyFont="1" applyFill="1"/>
    <xf numFmtId="0" fontId="23" fillId="3" borderId="0" xfId="0" applyFont="1" applyFill="1"/>
    <xf numFmtId="0" fontId="7" fillId="4" borderId="0" xfId="0" applyFont="1" applyFill="1" applyBorder="1" applyAlignment="1">
      <alignment horizontal="left" vertical="top" wrapText="1" readingOrder="1"/>
    </xf>
    <xf numFmtId="0" fontId="7" fillId="4" borderId="0" xfId="0" applyFont="1" applyFill="1" applyBorder="1" applyAlignment="1">
      <alignment horizontal="right" vertical="top" wrapText="1" readingOrder="1"/>
    </xf>
    <xf numFmtId="0" fontId="8" fillId="4" borderId="0" xfId="0" applyFont="1" applyFill="1" applyAlignment="1">
      <alignment vertical="top"/>
    </xf>
    <xf numFmtId="0" fontId="7" fillId="4" borderId="0" xfId="0" applyFont="1" applyFill="1" applyAlignment="1">
      <alignment horizontal="left" vertical="top" readingOrder="1"/>
    </xf>
    <xf numFmtId="0" fontId="25" fillId="3" borderId="0" xfId="0" applyFont="1" applyFill="1" applyAlignment="1">
      <alignment vertical="top"/>
    </xf>
    <xf numFmtId="0" fontId="25" fillId="3" borderId="0" xfId="0" applyFont="1" applyFill="1"/>
    <xf numFmtId="0" fontId="8" fillId="4" borderId="7" xfId="0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justify" vertical="center" wrapText="1" readingOrder="1"/>
    </xf>
    <xf numFmtId="165" fontId="7" fillId="4" borderId="7" xfId="0" applyNumberFormat="1" applyFont="1" applyFill="1" applyBorder="1" applyAlignment="1">
      <alignment horizontal="center" vertical="top" wrapText="1" readingOrder="1"/>
    </xf>
    <xf numFmtId="3" fontId="7" fillId="4" borderId="7" xfId="0" applyNumberFormat="1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top" wrapText="1" readingOrder="1"/>
    </xf>
    <xf numFmtId="4" fontId="7" fillId="3" borderId="14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vertical="center" wrapText="1" readingOrder="1"/>
    </xf>
    <xf numFmtId="0" fontId="21" fillId="4" borderId="0" xfId="0" applyFont="1" applyFill="1" applyBorder="1" applyAlignment="1">
      <alignment horizontal="left" vertical="center" wrapText="1" readingOrder="1"/>
    </xf>
    <xf numFmtId="0" fontId="21" fillId="4" borderId="0" xfId="0" applyFont="1" applyFill="1" applyBorder="1" applyAlignment="1">
      <alignment vertical="center" wrapText="1" readingOrder="1"/>
    </xf>
    <xf numFmtId="4" fontId="24" fillId="3" borderId="0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4" fontId="21" fillId="4" borderId="7" xfId="0" applyNumberFormat="1" applyFont="1" applyFill="1" applyBorder="1" applyAlignment="1">
      <alignment vertical="center" wrapText="1" readingOrder="1"/>
    </xf>
    <xf numFmtId="0" fontId="14" fillId="4" borderId="7" xfId="0" applyFont="1" applyFill="1" applyBorder="1" applyAlignment="1">
      <alignment wrapText="1"/>
    </xf>
    <xf numFmtId="0" fontId="18" fillId="4" borderId="7" xfId="0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vertical="top" wrapText="1" readingOrder="1"/>
    </xf>
    <xf numFmtId="0" fontId="5" fillId="4" borderId="7" xfId="0" applyFont="1" applyFill="1" applyBorder="1" applyAlignment="1">
      <alignment horizontal="center" vertical="top" wrapText="1"/>
    </xf>
    <xf numFmtId="0" fontId="3" fillId="4" borderId="15" xfId="0" applyFont="1" applyFill="1" applyBorder="1" applyAlignment="1">
      <alignment vertical="top"/>
    </xf>
    <xf numFmtId="0" fontId="3" fillId="4" borderId="7" xfId="0" applyFont="1" applyFill="1" applyBorder="1" applyAlignment="1">
      <alignment vertical="top"/>
    </xf>
    <xf numFmtId="0" fontId="5" fillId="4" borderId="7" xfId="0" applyFont="1" applyFill="1" applyBorder="1" applyAlignment="1">
      <alignment horizontal="justify" vertical="center" wrapText="1" readingOrder="1"/>
    </xf>
    <xf numFmtId="165" fontId="5" fillId="4" borderId="7" xfId="0" applyNumberFormat="1" applyFont="1" applyFill="1" applyBorder="1" applyAlignment="1">
      <alignment horizontal="center" vertical="top" wrapText="1" readingOrder="1"/>
    </xf>
    <xf numFmtId="3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center" wrapText="1" readingOrder="1"/>
    </xf>
    <xf numFmtId="4" fontId="5" fillId="4" borderId="7" xfId="0" applyNumberFormat="1" applyFont="1" applyFill="1" applyBorder="1" applyAlignment="1">
      <alignment horizontal="center" vertical="top" wrapText="1" readingOrder="1"/>
    </xf>
    <xf numFmtId="0" fontId="5" fillId="3" borderId="14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4" fontId="5" fillId="4" borderId="7" xfId="0" applyNumberFormat="1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justify" vertical="top" wrapText="1" readingOrder="1"/>
    </xf>
    <xf numFmtId="4" fontId="5" fillId="3" borderId="14" xfId="0" applyNumberFormat="1" applyFont="1" applyFill="1" applyBorder="1" applyAlignment="1">
      <alignment horizontal="center" vertical="center" wrapText="1" readingOrder="1"/>
    </xf>
    <xf numFmtId="4" fontId="3" fillId="4" borderId="7" xfId="0" applyNumberFormat="1" applyFont="1" applyFill="1" applyBorder="1" applyAlignment="1">
      <alignment vertical="center" wrapText="1" readingOrder="1"/>
    </xf>
    <xf numFmtId="0" fontId="7" fillId="4" borderId="7" xfId="0" applyFont="1" applyFill="1" applyBorder="1" applyAlignment="1">
      <alignment horizontal="center" wrapText="1"/>
    </xf>
    <xf numFmtId="0" fontId="10" fillId="4" borderId="0" xfId="0" applyFont="1" applyFill="1" applyAlignment="1">
      <alignment vertical="top" wrapText="1"/>
    </xf>
    <xf numFmtId="4" fontId="5" fillId="3" borderId="7" xfId="0" applyNumberFormat="1" applyFont="1" applyFill="1" applyBorder="1" applyAlignment="1">
      <alignment horizontal="center" vertical="top" wrapText="1" readingOrder="1"/>
    </xf>
    <xf numFmtId="4" fontId="5" fillId="3" borderId="7" xfId="0" applyNumberFormat="1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top" wrapText="1" readingOrder="1"/>
    </xf>
    <xf numFmtId="0" fontId="8" fillId="4" borderId="7" xfId="0" applyFont="1" applyFill="1" applyBorder="1"/>
    <xf numFmtId="2" fontId="8" fillId="4" borderId="7" xfId="0" applyNumberFormat="1" applyFont="1" applyFill="1" applyBorder="1"/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right" vertical="top" wrapText="1" readingOrder="1"/>
    </xf>
    <xf numFmtId="4" fontId="3" fillId="4" borderId="0" xfId="0" applyNumberFormat="1" applyFont="1" applyFill="1" applyBorder="1" applyAlignment="1">
      <alignment horizontal="center" vertical="top" wrapText="1" readingOrder="1"/>
    </xf>
    <xf numFmtId="2" fontId="5" fillId="4" borderId="7" xfId="0" applyNumberFormat="1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right" vertical="center"/>
    </xf>
    <xf numFmtId="2" fontId="4" fillId="4" borderId="7" xfId="0" applyNumberFormat="1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left" vertical="top" wrapText="1" readingOrder="1"/>
    </xf>
    <xf numFmtId="0" fontId="5" fillId="4" borderId="7" xfId="0" applyFont="1" applyFill="1" applyBorder="1" applyAlignment="1">
      <alignment horizontal="left" vertical="top" wrapText="1"/>
    </xf>
    <xf numFmtId="0" fontId="14" fillId="0" borderId="7" xfId="0" applyFont="1" applyBorder="1" applyAlignment="1">
      <alignment horizontal="center" wrapText="1"/>
    </xf>
    <xf numFmtId="0" fontId="14" fillId="0" borderId="7" xfId="0" applyFont="1" applyBorder="1" applyAlignment="1">
      <alignment wrapText="1"/>
    </xf>
    <xf numFmtId="0" fontId="14" fillId="0" borderId="7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16" fontId="14" fillId="0" borderId="7" xfId="0" applyNumberFormat="1" applyFont="1" applyBorder="1" applyAlignment="1">
      <alignment horizontal="center" wrapText="1"/>
    </xf>
    <xf numFmtId="0" fontId="30" fillId="4" borderId="7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vertical="top" wrapText="1"/>
    </xf>
    <xf numFmtId="0" fontId="30" fillId="4" borderId="15" xfId="3" applyFont="1" applyFill="1" applyBorder="1" applyAlignment="1">
      <alignment vertical="center" wrapText="1"/>
    </xf>
    <xf numFmtId="0" fontId="30" fillId="4" borderId="7" xfId="0" applyFont="1" applyFill="1" applyBorder="1" applyAlignment="1">
      <alignment vertical="top" wrapText="1"/>
    </xf>
    <xf numFmtId="4" fontId="4" fillId="4" borderId="7" xfId="0" applyNumberFormat="1" applyFont="1" applyFill="1" applyBorder="1" applyAlignment="1">
      <alignment vertical="top" wrapText="1"/>
    </xf>
    <xf numFmtId="4" fontId="18" fillId="4" borderId="0" xfId="0" applyNumberFormat="1" applyFont="1" applyFill="1" applyBorder="1" applyAlignment="1">
      <alignment horizontal="center" vertical="top" wrapText="1"/>
    </xf>
    <xf numFmtId="4" fontId="18" fillId="4" borderId="0" xfId="0" applyNumberFormat="1" applyFont="1" applyFill="1" applyBorder="1" applyAlignment="1">
      <alignment horizontal="center" vertical="top" wrapText="1" readingOrder="1"/>
    </xf>
    <xf numFmtId="4" fontId="18" fillId="4" borderId="0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Fill="1" applyBorder="1" applyAlignment="1">
      <alignment horizontal="center" wrapText="1"/>
    </xf>
    <xf numFmtId="0" fontId="30" fillId="0" borderId="7" xfId="0" applyFont="1" applyFill="1" applyBorder="1" applyAlignment="1">
      <alignment wrapText="1"/>
    </xf>
    <xf numFmtId="0" fontId="30" fillId="4" borderId="15" xfId="0" applyFont="1" applyFill="1" applyBorder="1" applyAlignment="1">
      <alignment vertical="top" wrapText="1" readingOrder="1"/>
    </xf>
    <xf numFmtId="0" fontId="30" fillId="4" borderId="15" xfId="0" applyFont="1" applyFill="1" applyBorder="1" applyAlignment="1">
      <alignment wrapText="1"/>
    </xf>
    <xf numFmtId="0" fontId="19" fillId="4" borderId="7" xfId="0" applyFont="1" applyFill="1" applyBorder="1" applyAlignment="1">
      <alignment horizontal="center" vertical="top" wrapText="1" readingOrder="1"/>
    </xf>
    <xf numFmtId="0" fontId="4" fillId="4" borderId="7" xfId="0" applyFont="1" applyFill="1" applyBorder="1" applyAlignment="1">
      <alignment horizontal="left" vertical="top" wrapText="1" readingOrder="1"/>
    </xf>
    <xf numFmtId="0" fontId="19" fillId="4" borderId="7" xfId="0" applyFont="1" applyFill="1" applyBorder="1" applyAlignment="1">
      <alignment horizontal="left" wrapText="1"/>
    </xf>
    <xf numFmtId="0" fontId="7" fillId="4" borderId="7" xfId="0" applyFont="1" applyFill="1" applyBorder="1" applyAlignment="1">
      <alignment horizontal="left" wrapText="1"/>
    </xf>
    <xf numFmtId="0" fontId="30" fillId="0" borderId="15" xfId="0" applyFont="1" applyBorder="1" applyAlignment="1">
      <alignment horizontal="left" wrapText="1"/>
    </xf>
    <xf numFmtId="0" fontId="7" fillId="4" borderId="7" xfId="0" applyFont="1" applyFill="1" applyBorder="1" applyAlignment="1">
      <alignment horizontal="left" vertical="center" wrapText="1" readingOrder="1"/>
    </xf>
    <xf numFmtId="0" fontId="4" fillId="4" borderId="0" xfId="0" applyFont="1" applyFill="1" applyAlignment="1">
      <alignment vertical="top" wrapText="1"/>
    </xf>
    <xf numFmtId="164" fontId="27" fillId="4" borderId="7" xfId="1" applyFont="1" applyFill="1" applyBorder="1" applyAlignment="1">
      <alignment vertical="top" wrapText="1"/>
    </xf>
    <xf numFmtId="0" fontId="19" fillId="4" borderId="15" xfId="0" applyFont="1" applyFill="1" applyBorder="1" applyAlignment="1">
      <alignment vertical="center" wrapText="1"/>
    </xf>
    <xf numFmtId="0" fontId="19" fillId="3" borderId="15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horizontal="center" wrapText="1"/>
    </xf>
    <xf numFmtId="0" fontId="14" fillId="4" borderId="7" xfId="0" applyFont="1" applyFill="1" applyBorder="1" applyAlignment="1">
      <alignment horizontal="center"/>
    </xf>
    <xf numFmtId="16" fontId="14" fillId="4" borderId="7" xfId="0" applyNumberFormat="1" applyFont="1" applyFill="1" applyBorder="1" applyAlignment="1">
      <alignment horizontal="center" wrapText="1"/>
    </xf>
    <xf numFmtId="0" fontId="22" fillId="4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4" borderId="7" xfId="0" applyFont="1" applyFill="1" applyBorder="1" applyAlignment="1">
      <alignment horizontal="center"/>
    </xf>
    <xf numFmtId="167" fontId="4" fillId="4" borderId="7" xfId="0" applyNumberFormat="1" applyFont="1" applyFill="1" applyBorder="1" applyAlignment="1">
      <alignment horizontal="center" wrapText="1"/>
    </xf>
    <xf numFmtId="0" fontId="30" fillId="4" borderId="15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wrapText="1"/>
    </xf>
    <xf numFmtId="0" fontId="0" fillId="4" borderId="7" xfId="0" applyFill="1" applyBorder="1"/>
    <xf numFmtId="4" fontId="7" fillId="4" borderId="0" xfId="0" applyNumberFormat="1" applyFont="1" applyFill="1" applyBorder="1" applyAlignment="1">
      <alignment horizontal="center" wrapText="1"/>
    </xf>
    <xf numFmtId="4" fontId="7" fillId="4" borderId="0" xfId="0" applyNumberFormat="1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wrapText="1"/>
    </xf>
    <xf numFmtId="0" fontId="30" fillId="4" borderId="7" xfId="0" applyFont="1" applyFill="1" applyBorder="1" applyAlignment="1">
      <alignment horizontal="center" vertical="center" wrapText="1" readingOrder="1"/>
    </xf>
    <xf numFmtId="0" fontId="35" fillId="0" borderId="0" xfId="0" applyFont="1"/>
    <xf numFmtId="0" fontId="35" fillId="0" borderId="7" xfId="0" applyFont="1" applyBorder="1"/>
    <xf numFmtId="0" fontId="7" fillId="4" borderId="0" xfId="0" applyFont="1" applyFill="1" applyBorder="1" applyAlignment="1">
      <alignment horizontal="justify" vertical="center" wrapText="1" readingOrder="1"/>
    </xf>
    <xf numFmtId="4" fontId="7" fillId="4" borderId="0" xfId="0" applyNumberFormat="1" applyFont="1" applyFill="1" applyBorder="1" applyAlignment="1">
      <alignment horizontal="center" vertical="top" wrapText="1" readingOrder="1"/>
    </xf>
    <xf numFmtId="165" fontId="7" fillId="4" borderId="0" xfId="0" applyNumberFormat="1" applyFont="1" applyFill="1" applyBorder="1" applyAlignment="1">
      <alignment horizontal="center" vertical="top" wrapText="1" readingOrder="1"/>
    </xf>
    <xf numFmtId="3" fontId="7" fillId="4" borderId="0" xfId="0" applyNumberFormat="1" applyFont="1" applyFill="1" applyBorder="1" applyAlignment="1">
      <alignment horizontal="center" vertical="center" wrapText="1" readingOrder="1"/>
    </xf>
    <xf numFmtId="164" fontId="4" fillId="4" borderId="7" xfId="1" applyFont="1" applyFill="1" applyBorder="1" applyAlignment="1">
      <alignment vertical="top" wrapText="1"/>
    </xf>
    <xf numFmtId="0" fontId="27" fillId="4" borderId="0" xfId="0" applyFont="1" applyFill="1" applyBorder="1" applyAlignment="1">
      <alignment vertical="top" wrapText="1"/>
    </xf>
    <xf numFmtId="0" fontId="21" fillId="4" borderId="0" xfId="0" applyFont="1" applyFill="1" applyBorder="1" applyAlignment="1">
      <alignment horizontal="center" vertical="top" wrapText="1" readingOrder="1"/>
    </xf>
    <xf numFmtId="0" fontId="27" fillId="4" borderId="15" xfId="0" applyFont="1" applyFill="1" applyBorder="1" applyAlignment="1">
      <alignment horizontal="center" vertical="top" wrapText="1"/>
    </xf>
    <xf numFmtId="0" fontId="27" fillId="4" borderId="13" xfId="0" applyFont="1" applyFill="1" applyBorder="1" applyAlignment="1">
      <alignment vertical="top" wrapText="1"/>
    </xf>
    <xf numFmtId="0" fontId="3" fillId="4" borderId="10" xfId="0" applyFont="1" applyFill="1" applyBorder="1" applyAlignment="1"/>
    <xf numFmtId="0" fontId="5" fillId="4" borderId="10" xfId="0" applyFont="1" applyFill="1" applyBorder="1" applyAlignment="1"/>
    <xf numFmtId="0" fontId="5" fillId="4" borderId="7" xfId="0" applyFont="1" applyFill="1" applyBorder="1" applyAlignment="1">
      <alignment horizontal="center" vertical="center" wrapText="1"/>
    </xf>
    <xf numFmtId="0" fontId="3" fillId="3" borderId="0" xfId="0" applyFont="1" applyFill="1"/>
    <xf numFmtId="0" fontId="3" fillId="4" borderId="0" xfId="0" applyFont="1" applyFill="1"/>
    <xf numFmtId="0" fontId="5" fillId="4" borderId="7" xfId="0" applyFont="1" applyFill="1" applyBorder="1"/>
    <xf numFmtId="0" fontId="5" fillId="4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7" fillId="4" borderId="7" xfId="0" applyFont="1" applyFill="1" applyBorder="1"/>
    <xf numFmtId="2" fontId="7" fillId="4" borderId="7" xfId="0" applyNumberFormat="1" applyFont="1" applyFill="1" applyBorder="1"/>
    <xf numFmtId="0" fontId="5" fillId="3" borderId="0" xfId="0" applyFont="1" applyFill="1"/>
    <xf numFmtId="0" fontId="5" fillId="3" borderId="0" xfId="0" applyFont="1" applyFill="1" applyAlignment="1">
      <alignment vertical="top"/>
    </xf>
    <xf numFmtId="4" fontId="5" fillId="4" borderId="0" xfId="0" applyNumberFormat="1" applyFont="1" applyFill="1"/>
    <xf numFmtId="0" fontId="4" fillId="4" borderId="7" xfId="0" applyFont="1" applyFill="1" applyBorder="1" applyAlignment="1">
      <alignment horizontal="center" vertical="top" wrapText="1"/>
    </xf>
    <xf numFmtId="0" fontId="19" fillId="4" borderId="0" xfId="0" applyFont="1" applyFill="1" applyAlignment="1">
      <alignment vertical="center" wrapText="1"/>
    </xf>
    <xf numFmtId="0" fontId="36" fillId="4" borderId="0" xfId="0" applyFont="1" applyFill="1" applyAlignment="1">
      <alignment horizontal="left"/>
    </xf>
    <xf numFmtId="4" fontId="8" fillId="4" borderId="7" xfId="0" applyNumberFormat="1" applyFont="1" applyFill="1" applyBorder="1" applyAlignment="1">
      <alignment horizontal="center" vertical="center"/>
    </xf>
    <xf numFmtId="4" fontId="8" fillId="4" borderId="7" xfId="0" applyNumberFormat="1" applyFont="1" applyFill="1" applyBorder="1"/>
    <xf numFmtId="4" fontId="8" fillId="4" borderId="0" xfId="0" applyNumberFormat="1" applyFont="1" applyFill="1" applyBorder="1"/>
    <xf numFmtId="0" fontId="8" fillId="4" borderId="0" xfId="0" applyFont="1" applyFill="1" applyBorder="1"/>
    <xf numFmtId="4" fontId="36" fillId="4" borderId="0" xfId="0" applyNumberFormat="1" applyFont="1" applyFill="1" applyBorder="1"/>
    <xf numFmtId="0" fontId="34" fillId="4" borderId="7" xfId="0" applyFont="1" applyFill="1" applyBorder="1" applyAlignment="1">
      <alignment vertical="top" wrapText="1"/>
    </xf>
    <xf numFmtId="164" fontId="34" fillId="4" borderId="7" xfId="0" applyNumberFormat="1" applyFont="1" applyFill="1" applyBorder="1" applyAlignment="1">
      <alignment vertical="top" wrapText="1"/>
    </xf>
    <xf numFmtId="165" fontId="8" fillId="4" borderId="0" xfId="0" applyNumberFormat="1" applyFont="1" applyFill="1"/>
    <xf numFmtId="4" fontId="5" fillId="4" borderId="7" xfId="0" applyNumberFormat="1" applyFont="1" applyFill="1" applyBorder="1" applyAlignment="1">
      <alignment horizontal="center" vertical="center"/>
    </xf>
    <xf numFmtId="166" fontId="5" fillId="4" borderId="0" xfId="0" applyNumberFormat="1" applyFont="1" applyFill="1"/>
    <xf numFmtId="165" fontId="5" fillId="4" borderId="0" xfId="0" applyNumberFormat="1" applyFont="1" applyFill="1"/>
    <xf numFmtId="4" fontId="11" fillId="4" borderId="0" xfId="0" applyNumberFormat="1" applyFont="1" applyFill="1" applyBorder="1"/>
    <xf numFmtId="164" fontId="4" fillId="4" borderId="7" xfId="0" applyNumberFormat="1" applyFont="1" applyFill="1" applyBorder="1" applyAlignment="1">
      <alignment vertical="top" wrapText="1"/>
    </xf>
    <xf numFmtId="166" fontId="3" fillId="4" borderId="0" xfId="0" applyNumberFormat="1" applyFont="1" applyFill="1"/>
    <xf numFmtId="4" fontId="7" fillId="4" borderId="0" xfId="0" applyNumberFormat="1" applyFont="1" applyFill="1"/>
    <xf numFmtId="0" fontId="37" fillId="4" borderId="0" xfId="0" applyFont="1" applyFill="1"/>
    <xf numFmtId="4" fontId="5" fillId="4" borderId="7" xfId="0" applyNumberFormat="1" applyFont="1" applyFill="1" applyBorder="1"/>
    <xf numFmtId="165" fontId="7" fillId="4" borderId="0" xfId="0" applyNumberFormat="1" applyFont="1" applyFill="1"/>
    <xf numFmtId="4" fontId="5" fillId="4" borderId="0" xfId="0" applyNumberFormat="1" applyFont="1" applyFill="1" applyBorder="1"/>
    <xf numFmtId="0" fontId="4" fillId="4" borderId="7" xfId="3" applyFont="1" applyFill="1" applyBorder="1" applyAlignment="1">
      <alignment vertical="center"/>
    </xf>
    <xf numFmtId="0" fontId="36" fillId="4" borderId="0" xfId="0" applyFont="1" applyFill="1"/>
    <xf numFmtId="0" fontId="7" fillId="4" borderId="0" xfId="0" applyFont="1" applyFill="1" applyAlignment="1">
      <alignment horizontal="left" vertical="top" wrapText="1"/>
    </xf>
    <xf numFmtId="0" fontId="37" fillId="4" borderId="7" xfId="0" applyFont="1" applyFill="1" applyBorder="1" applyAlignment="1">
      <alignment horizontal="center" vertical="center" wrapText="1" readingOrder="1"/>
    </xf>
    <xf numFmtId="0" fontId="37" fillId="4" borderId="7" xfId="0" applyNumberFormat="1" applyFont="1" applyFill="1" applyBorder="1" applyAlignment="1">
      <alignment horizontal="center" vertical="center" wrapText="1" readingOrder="1"/>
    </xf>
    <xf numFmtId="0" fontId="37" fillId="4" borderId="13" xfId="0" applyFont="1" applyFill="1" applyBorder="1" applyAlignment="1">
      <alignment horizontal="center" vertical="center" wrapText="1" readingOrder="1"/>
    </xf>
    <xf numFmtId="0" fontId="37" fillId="4" borderId="3" xfId="0" applyFont="1" applyFill="1" applyBorder="1" applyAlignment="1">
      <alignment horizontal="center" vertical="center" wrapText="1" readingOrder="1"/>
    </xf>
    <xf numFmtId="0" fontId="37" fillId="3" borderId="7" xfId="0" applyFont="1" applyFill="1" applyBorder="1" applyAlignment="1">
      <alignment horizontal="center" vertical="center" wrapText="1" readingOrder="1"/>
    </xf>
    <xf numFmtId="0" fontId="37" fillId="4" borderId="1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wrapText="1" readingOrder="1"/>
    </xf>
    <xf numFmtId="0" fontId="7" fillId="4" borderId="3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wrapText="1" readingOrder="1"/>
    </xf>
    <xf numFmtId="0" fontId="7" fillId="4" borderId="1" xfId="0" applyFont="1" applyFill="1" applyBorder="1" applyAlignment="1">
      <alignment horizontal="center" vertical="center" wrapText="1" readingOrder="1"/>
    </xf>
    <xf numFmtId="4" fontId="21" fillId="4" borderId="1" xfId="0" applyNumberFormat="1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vertical="top" wrapText="1"/>
    </xf>
    <xf numFmtId="4" fontId="36" fillId="4" borderId="0" xfId="0" applyNumberFormat="1" applyFont="1" applyFill="1"/>
    <xf numFmtId="0" fontId="7" fillId="4" borderId="7" xfId="0" applyFont="1" applyFill="1" applyBorder="1" applyAlignment="1">
      <alignment wrapText="1" readingOrder="1"/>
    </xf>
    <xf numFmtId="0" fontId="7" fillId="4" borderId="21" xfId="0" applyFont="1" applyFill="1" applyBorder="1" applyAlignment="1">
      <alignment horizontal="center" wrapText="1" readingOrder="1"/>
    </xf>
    <xf numFmtId="0" fontId="37" fillId="3" borderId="13" xfId="0" applyFont="1" applyFill="1" applyBorder="1" applyAlignment="1">
      <alignment horizontal="center" vertical="center" wrapText="1" readingOrder="1"/>
    </xf>
    <xf numFmtId="0" fontId="37" fillId="3" borderId="3" xfId="0" applyFont="1" applyFill="1" applyBorder="1" applyAlignment="1">
      <alignment horizontal="center" vertical="center" wrapText="1" readingOrder="1"/>
    </xf>
    <xf numFmtId="0" fontId="37" fillId="3" borderId="1" xfId="0" applyFont="1" applyFill="1" applyBorder="1" applyAlignment="1">
      <alignment horizontal="center" vertical="center" wrapText="1" readingOrder="1"/>
    </xf>
    <xf numFmtId="164" fontId="27" fillId="4" borderId="0" xfId="1" applyFont="1" applyFill="1" applyBorder="1" applyAlignment="1">
      <alignment vertical="top" wrapText="1"/>
    </xf>
    <xf numFmtId="0" fontId="4" fillId="4" borderId="0" xfId="0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164" fontId="20" fillId="4" borderId="0" xfId="1" applyFont="1" applyFill="1" applyBorder="1" applyAlignment="1">
      <alignment vertical="top" wrapText="1"/>
    </xf>
    <xf numFmtId="0" fontId="22" fillId="4" borderId="7" xfId="0" applyFont="1" applyFill="1" applyBorder="1" applyAlignment="1">
      <alignment vertical="top" wrapText="1"/>
    </xf>
    <xf numFmtId="0" fontId="7" fillId="4" borderId="15" xfId="0" applyFont="1" applyFill="1" applyBorder="1" applyAlignment="1">
      <alignment horizontal="left" vertical="center" wrapText="1" readingOrder="1"/>
    </xf>
    <xf numFmtId="4" fontId="18" fillId="4" borderId="7" xfId="0" applyNumberFormat="1" applyFont="1" applyFill="1" applyBorder="1" applyAlignment="1">
      <alignment horizontal="center" vertical="top" wrapText="1" readingOrder="1"/>
    </xf>
    <xf numFmtId="0" fontId="29" fillId="4" borderId="7" xfId="0" applyFont="1" applyFill="1" applyBorder="1" applyAlignment="1">
      <alignment horizontal="center" vertical="top" wrapText="1"/>
    </xf>
    <xf numFmtId="0" fontId="29" fillId="4" borderId="7" xfId="0" applyFont="1" applyFill="1" applyBorder="1" applyAlignment="1">
      <alignment horizontal="left" vertical="top" wrapText="1"/>
    </xf>
    <xf numFmtId="4" fontId="29" fillId="4" borderId="7" xfId="0" applyNumberFormat="1" applyFont="1" applyFill="1" applyBorder="1" applyAlignment="1">
      <alignment vertical="top" wrapText="1"/>
    </xf>
    <xf numFmtId="1" fontId="7" fillId="4" borderId="16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164" fontId="20" fillId="4" borderId="7" xfId="1" applyFont="1" applyFill="1" applyBorder="1" applyAlignment="1">
      <alignment vertical="top" wrapText="1"/>
    </xf>
    <xf numFmtId="0" fontId="4" fillId="4" borderId="15" xfId="3" applyFont="1" applyFill="1" applyBorder="1" applyAlignment="1">
      <alignment vertical="center"/>
    </xf>
    <xf numFmtId="168" fontId="7" fillId="4" borderId="7" xfId="0" applyNumberFormat="1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left"/>
    </xf>
    <xf numFmtId="168" fontId="5" fillId="4" borderId="7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top" wrapText="1"/>
    </xf>
    <xf numFmtId="167" fontId="4" fillId="0" borderId="13" xfId="0" applyNumberFormat="1" applyFont="1" applyFill="1" applyBorder="1" applyAlignment="1">
      <alignment horizontal="center"/>
    </xf>
    <xf numFmtId="167" fontId="4" fillId="4" borderId="13" xfId="0" applyNumberFormat="1" applyFont="1" applyFill="1" applyBorder="1" applyAlignment="1">
      <alignment horizontal="center"/>
    </xf>
    <xf numFmtId="167" fontId="14" fillId="4" borderId="7" xfId="0" applyNumberFormat="1" applyFont="1" applyFill="1" applyBorder="1" applyAlignment="1">
      <alignment horizontal="center" wrapText="1"/>
    </xf>
    <xf numFmtId="0" fontId="30" fillId="4" borderId="13" xfId="0" applyFont="1" applyFill="1" applyBorder="1" applyAlignment="1">
      <alignment horizontal="center" wrapText="1"/>
    </xf>
    <xf numFmtId="167" fontId="19" fillId="4" borderId="7" xfId="0" applyNumberFormat="1" applyFont="1" applyFill="1" applyBorder="1" applyAlignment="1">
      <alignment horizontal="center" vertical="top" wrapText="1" readingOrder="1"/>
    </xf>
    <xf numFmtId="167" fontId="14" fillId="0" borderId="7" xfId="0" applyNumberFormat="1" applyFont="1" applyBorder="1" applyAlignment="1">
      <alignment horizontal="center" wrapText="1"/>
    </xf>
    <xf numFmtId="167" fontId="14" fillId="0" borderId="7" xfId="0" applyNumberFormat="1" applyFont="1" applyFill="1" applyBorder="1" applyAlignment="1">
      <alignment horizontal="center" wrapText="1"/>
    </xf>
    <xf numFmtId="0" fontId="30" fillId="0" borderId="13" xfId="0" applyFont="1" applyBorder="1" applyAlignment="1">
      <alignment horizontal="center" wrapText="1"/>
    </xf>
    <xf numFmtId="0" fontId="30" fillId="4" borderId="7" xfId="0" applyFont="1" applyFill="1" applyBorder="1" applyAlignment="1">
      <alignment horizontal="center" vertical="top" wrapText="1"/>
    </xf>
    <xf numFmtId="167" fontId="7" fillId="4" borderId="7" xfId="0" applyNumberFormat="1" applyFont="1" applyFill="1" applyBorder="1" applyAlignment="1">
      <alignment horizontal="center" wrapText="1"/>
    </xf>
    <xf numFmtId="0" fontId="27" fillId="4" borderId="15" xfId="0" applyFont="1" applyFill="1" applyBorder="1" applyAlignment="1">
      <alignment vertical="center" wrapText="1"/>
    </xf>
    <xf numFmtId="167" fontId="4" fillId="4" borderId="7" xfId="0" applyNumberFormat="1" applyFont="1" applyFill="1" applyBorder="1" applyAlignment="1">
      <alignment vertical="top" wrapText="1"/>
    </xf>
    <xf numFmtId="4" fontId="4" fillId="4" borderId="16" xfId="1" applyNumberFormat="1" applyFont="1" applyFill="1" applyBorder="1" applyAlignment="1">
      <alignment vertical="top" wrapText="1"/>
    </xf>
    <xf numFmtId="4" fontId="4" fillId="4" borderId="15" xfId="0" applyNumberFormat="1" applyFont="1" applyFill="1" applyBorder="1" applyAlignment="1">
      <alignment vertical="top" wrapText="1"/>
    </xf>
    <xf numFmtId="4" fontId="4" fillId="4" borderId="16" xfId="0" applyNumberFormat="1" applyFont="1" applyFill="1" applyBorder="1" applyAlignment="1">
      <alignment vertical="top" wrapText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0" xfId="0" applyFont="1" applyFill="1" applyBorder="1" applyAlignment="1">
      <alignment vertical="top" wrapText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3" fillId="4" borderId="10" xfId="0" applyFont="1" applyFill="1" applyBorder="1" applyAlignment="1">
      <alignment horizontal="right" vertical="top" wrapText="1" readingOrder="1"/>
    </xf>
    <xf numFmtId="4" fontId="20" fillId="4" borderId="10" xfId="0" applyNumberFormat="1" applyFont="1" applyFill="1" applyBorder="1" applyAlignment="1">
      <alignment horizontal="center" vertical="top" wrapText="1" readingOrder="1"/>
    </xf>
    <xf numFmtId="4" fontId="5" fillId="4" borderId="10" xfId="0" applyNumberFormat="1" applyFont="1" applyFill="1" applyBorder="1"/>
    <xf numFmtId="4" fontId="38" fillId="4" borderId="18" xfId="1" applyNumberFormat="1" applyFont="1" applyFill="1" applyBorder="1" applyAlignment="1">
      <alignment horizontal="right" vertical="top" wrapText="1"/>
    </xf>
    <xf numFmtId="4" fontId="38" fillId="4" borderId="23" xfId="1" applyNumberFormat="1" applyFont="1" applyFill="1" applyBorder="1" applyAlignment="1">
      <alignment horizontal="right" vertical="top" wrapText="1"/>
    </xf>
    <xf numFmtId="2" fontId="7" fillId="4" borderId="7" xfId="0" applyNumberFormat="1" applyFont="1" applyFill="1" applyBorder="1" applyAlignment="1">
      <alignment horizontal="center" vertical="center" wrapText="1" readingOrder="1"/>
    </xf>
    <xf numFmtId="1" fontId="7" fillId="4" borderId="7" xfId="0" applyNumberFormat="1" applyFont="1" applyFill="1" applyBorder="1" applyAlignment="1">
      <alignment horizontal="center" vertical="center"/>
    </xf>
    <xf numFmtId="0" fontId="4" fillId="0" borderId="15" xfId="0" applyFont="1" applyBorder="1"/>
    <xf numFmtId="0" fontId="32" fillId="4" borderId="7" xfId="0" applyFont="1" applyFill="1" applyBorder="1" applyAlignment="1">
      <alignment horizontal="left" wrapText="1"/>
    </xf>
    <xf numFmtId="0" fontId="30" fillId="4" borderId="7" xfId="0" applyFont="1" applyFill="1" applyBorder="1" applyAlignment="1">
      <alignment horizontal="center" wrapText="1"/>
    </xf>
    <xf numFmtId="0" fontId="41" fillId="4" borderId="7" xfId="0" applyFont="1" applyFill="1" applyBorder="1" applyAlignment="1">
      <alignment horizontal="center"/>
    </xf>
    <xf numFmtId="0" fontId="4" fillId="4" borderId="13" xfId="3" applyFont="1" applyFill="1" applyBorder="1" applyAlignment="1">
      <alignment vertical="center"/>
    </xf>
    <xf numFmtId="0" fontId="4" fillId="4" borderId="13" xfId="0" applyFont="1" applyFill="1" applyBorder="1" applyAlignment="1">
      <alignment vertical="center" wrapText="1"/>
    </xf>
    <xf numFmtId="4" fontId="20" fillId="3" borderId="0" xfId="0" applyNumberFormat="1" applyFont="1" applyFill="1" applyBorder="1" applyAlignment="1">
      <alignment horizontal="center" vertical="center" wrapText="1"/>
    </xf>
    <xf numFmtId="4" fontId="38" fillId="4" borderId="10" xfId="1" applyNumberFormat="1" applyFont="1" applyFill="1" applyBorder="1" applyAlignment="1">
      <alignment horizontal="right" vertical="top" wrapText="1"/>
    </xf>
    <xf numFmtId="0" fontId="27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22" fillId="4" borderId="15" xfId="0" applyFont="1" applyFill="1" applyBorder="1" applyAlignment="1">
      <alignment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2" fillId="4" borderId="7" xfId="0" applyFont="1" applyFill="1" applyBorder="1" applyAlignment="1">
      <alignment vertical="center" wrapText="1"/>
    </xf>
    <xf numFmtId="4" fontId="29" fillId="4" borderId="7" xfId="0" applyNumberFormat="1" applyFont="1" applyFill="1" applyBorder="1" applyAlignment="1">
      <alignment horizontal="right" vertical="center" wrapText="1"/>
    </xf>
    <xf numFmtId="0" fontId="40" fillId="4" borderId="15" xfId="0" applyFont="1" applyFill="1" applyBorder="1" applyAlignment="1">
      <alignment vertical="center"/>
    </xf>
    <xf numFmtId="0" fontId="40" fillId="4" borderId="16" xfId="0" applyFont="1" applyFill="1" applyBorder="1" applyAlignment="1">
      <alignment vertical="center"/>
    </xf>
    <xf numFmtId="0" fontId="40" fillId="4" borderId="13" xfId="0" applyFont="1" applyFill="1" applyBorder="1" applyAlignment="1">
      <alignment vertical="center"/>
    </xf>
    <xf numFmtId="0" fontId="39" fillId="4" borderId="7" xfId="0" applyFont="1" applyFill="1" applyBorder="1" applyAlignment="1">
      <alignment horizontal="right" vertical="center" wrapText="1"/>
    </xf>
    <xf numFmtId="2" fontId="39" fillId="4" borderId="7" xfId="0" applyNumberFormat="1" applyFont="1" applyFill="1" applyBorder="1" applyAlignment="1">
      <alignment horizontal="right" vertical="center" wrapText="1"/>
    </xf>
    <xf numFmtId="0" fontId="40" fillId="4" borderId="7" xfId="0" applyFont="1" applyFill="1" applyBorder="1" applyAlignment="1">
      <alignment horizontal="right" vertical="center"/>
    </xf>
    <xf numFmtId="0" fontId="40" fillId="4" borderId="8" xfId="0" applyFont="1" applyFill="1" applyBorder="1" applyAlignment="1">
      <alignment horizontal="right" vertical="center"/>
    </xf>
    <xf numFmtId="0" fontId="7" fillId="4" borderId="7" xfId="0" applyFont="1" applyFill="1" applyBorder="1" applyAlignment="1">
      <alignment horizontal="center" vertical="center" wrapText="1" readingOrder="1"/>
    </xf>
    <xf numFmtId="4" fontId="42" fillId="3" borderId="14" xfId="0" applyNumberFormat="1" applyFont="1" applyFill="1" applyBorder="1" applyAlignment="1">
      <alignment horizontal="center" vertical="center" wrapText="1"/>
    </xf>
    <xf numFmtId="4" fontId="43" fillId="3" borderId="7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 readingOrder="1"/>
    </xf>
    <xf numFmtId="4" fontId="44" fillId="3" borderId="14" xfId="0" applyNumberFormat="1" applyFont="1" applyFill="1" applyBorder="1" applyAlignment="1">
      <alignment horizontal="center" vertical="center" wrapText="1"/>
    </xf>
    <xf numFmtId="4" fontId="44" fillId="3" borderId="7" xfId="0" applyNumberFormat="1" applyFont="1" applyFill="1" applyBorder="1" applyAlignment="1">
      <alignment horizontal="center" vertical="center" wrapText="1" readingOrder="1"/>
    </xf>
    <xf numFmtId="0" fontId="27" fillId="4" borderId="15" xfId="3" applyFont="1" applyFill="1" applyBorder="1" applyAlignment="1">
      <alignment vertical="center" wrapText="1"/>
    </xf>
    <xf numFmtId="0" fontId="27" fillId="4" borderId="15" xfId="0" applyFont="1" applyFill="1" applyBorder="1" applyAlignment="1">
      <alignment vertical="top" wrapText="1"/>
    </xf>
    <xf numFmtId="0" fontId="27" fillId="4" borderId="13" xfId="3" applyFont="1" applyFill="1" applyBorder="1" applyAlignment="1">
      <alignment vertical="center" wrapText="1"/>
    </xf>
    <xf numFmtId="0" fontId="4" fillId="4" borderId="7" xfId="3" applyFont="1" applyFill="1" applyBorder="1" applyAlignment="1">
      <alignment vertical="center" wrapText="1"/>
    </xf>
    <xf numFmtId="4" fontId="44" fillId="4" borderId="7" xfId="0" applyNumberFormat="1" applyFont="1" applyFill="1" applyBorder="1"/>
    <xf numFmtId="4" fontId="45" fillId="4" borderId="7" xfId="0" applyNumberFormat="1" applyFont="1" applyFill="1" applyBorder="1"/>
    <xf numFmtId="164" fontId="46" fillId="4" borderId="7" xfId="1" applyFont="1" applyFill="1" applyBorder="1" applyAlignment="1">
      <alignment vertical="top" wrapText="1"/>
    </xf>
    <xf numFmtId="0" fontId="8" fillId="4" borderId="7" xfId="0" applyFont="1" applyFill="1" applyBorder="1" applyAlignment="1">
      <alignment horizontal="center"/>
    </xf>
    <xf numFmtId="4" fontId="46" fillId="4" borderId="7" xfId="0" applyNumberFormat="1" applyFont="1" applyFill="1" applyBorder="1" applyAlignment="1">
      <alignment vertical="top" wrapText="1"/>
    </xf>
    <xf numFmtId="4" fontId="43" fillId="4" borderId="7" xfId="0" applyNumberFormat="1" applyFont="1" applyFill="1" applyBorder="1" applyAlignment="1">
      <alignment horizontal="center" vertical="top" wrapText="1" readingOrder="1"/>
    </xf>
    <xf numFmtId="4" fontId="44" fillId="4" borderId="7" xfId="0" applyNumberFormat="1" applyFont="1" applyFill="1" applyBorder="1" applyAlignment="1">
      <alignment vertical="top" wrapText="1"/>
    </xf>
    <xf numFmtId="4" fontId="44" fillId="4" borderId="7" xfId="0" applyNumberFormat="1" applyFont="1" applyFill="1" applyBorder="1" applyAlignment="1">
      <alignment horizontal="center" vertical="top" wrapText="1" readingOrder="1"/>
    </xf>
    <xf numFmtId="4" fontId="43" fillId="3" borderId="14" xfId="0" applyNumberFormat="1" applyFont="1" applyFill="1" applyBorder="1" applyAlignment="1">
      <alignment horizontal="center" vertical="center" wrapText="1" readingOrder="1"/>
    </xf>
    <xf numFmtId="4" fontId="43" fillId="4" borderId="7" xfId="0" applyNumberFormat="1" applyFont="1" applyFill="1" applyBorder="1" applyAlignment="1">
      <alignment horizontal="center" vertical="center" wrapText="1" readingOrder="1"/>
    </xf>
    <xf numFmtId="4" fontId="44" fillId="4" borderId="7" xfId="0" applyNumberFormat="1" applyFont="1" applyFill="1" applyBorder="1" applyAlignment="1">
      <alignment horizontal="center" vertical="center" wrapText="1" readingOrder="1"/>
    </xf>
    <xf numFmtId="0" fontId="5" fillId="3" borderId="7" xfId="0" applyFont="1" applyFill="1" applyBorder="1" applyAlignment="1">
      <alignment horizontal="center" vertical="center" wrapText="1" readingOrder="1"/>
    </xf>
    <xf numFmtId="0" fontId="27" fillId="3" borderId="16" xfId="0" applyFont="1" applyFill="1" applyBorder="1" applyAlignment="1">
      <alignment vertical="center"/>
    </xf>
    <xf numFmtId="0" fontId="27" fillId="3" borderId="16" xfId="0" applyFont="1" applyFill="1" applyBorder="1" applyAlignment="1">
      <alignment vertical="center" wrapText="1"/>
    </xf>
    <xf numFmtId="0" fontId="3" fillId="4" borderId="0" xfId="0" applyFont="1" applyFill="1" applyBorder="1" applyAlignment="1">
      <alignment horizontal="center" vertical="center" wrapText="1" readingOrder="1"/>
    </xf>
    <xf numFmtId="0" fontId="5" fillId="4" borderId="0" xfId="0" applyFont="1" applyFill="1" applyBorder="1"/>
    <xf numFmtId="0" fontId="4" fillId="4" borderId="7" xfId="0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0" fontId="40" fillId="4" borderId="7" xfId="0" applyFont="1" applyFill="1" applyBorder="1" applyAlignment="1">
      <alignment horizontal="left" vertical="center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38" fillId="4" borderId="15" xfId="0" applyFont="1" applyFill="1" applyBorder="1" applyAlignment="1">
      <alignment vertical="top" wrapText="1"/>
    </xf>
    <xf numFmtId="0" fontId="38" fillId="4" borderId="16" xfId="0" applyFont="1" applyFill="1" applyBorder="1" applyAlignment="1">
      <alignment vertical="top" wrapText="1"/>
    </xf>
    <xf numFmtId="0" fontId="38" fillId="4" borderId="13" xfId="0" applyFont="1" applyFill="1" applyBorder="1" applyAlignment="1">
      <alignment vertical="top" wrapText="1"/>
    </xf>
    <xf numFmtId="0" fontId="29" fillId="4" borderId="8" xfId="0" applyFont="1" applyFill="1" applyBorder="1" applyAlignment="1">
      <alignment horizontal="center" vertical="top" wrapText="1"/>
    </xf>
    <xf numFmtId="4" fontId="18" fillId="4" borderId="8" xfId="0" applyNumberFormat="1" applyFont="1" applyFill="1" applyBorder="1" applyAlignment="1">
      <alignment horizontal="center" vertical="top" wrapText="1" readingOrder="1"/>
    </xf>
    <xf numFmtId="0" fontId="47" fillId="4" borderId="0" xfId="0" applyFont="1" applyFill="1"/>
    <xf numFmtId="0" fontId="5" fillId="4" borderId="9" xfId="0" applyFont="1" applyFill="1" applyBorder="1" applyAlignment="1">
      <alignment vertical="top" wrapText="1" readingOrder="1"/>
    </xf>
    <xf numFmtId="0" fontId="5" fillId="4" borderId="8" xfId="0" applyFont="1" applyFill="1" applyBorder="1" applyAlignment="1">
      <alignment horizontal="center" vertical="top" wrapText="1" readingOrder="1"/>
    </xf>
    <xf numFmtId="0" fontId="21" fillId="4" borderId="0" xfId="0" applyFont="1" applyFill="1" applyAlignment="1">
      <alignment horizontal="left" vertical="center" wrapText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27" fillId="4" borderId="7" xfId="0" applyFont="1" applyFill="1" applyBorder="1" applyAlignment="1">
      <alignment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4" fillId="4" borderId="7" xfId="0" applyFont="1" applyFill="1" applyBorder="1" applyAlignment="1">
      <alignment vertical="top" wrapText="1"/>
    </xf>
    <xf numFmtId="0" fontId="4" fillId="4" borderId="8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center" wrapText="1" readingOrder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7" fillId="4" borderId="0" xfId="0" applyFont="1" applyFill="1" applyAlignment="1">
      <alignment horizontal="left" vertical="center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21" fillId="4" borderId="7" xfId="0" applyFont="1" applyFill="1" applyBorder="1" applyAlignment="1">
      <alignment horizontal="right" vertical="center" wrapText="1" readingOrder="1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7" fillId="4" borderId="0" xfId="0" applyFont="1" applyFill="1" applyBorder="1" applyAlignment="1">
      <alignment horizontal="center" vertical="top" wrapText="1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4" fillId="4" borderId="16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0" fontId="29" fillId="4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4" fillId="4" borderId="9" xfId="0" applyFont="1" applyFill="1" applyBorder="1" applyAlignment="1">
      <alignment vertical="top" wrapText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0" fontId="11" fillId="4" borderId="0" xfId="0" applyFont="1" applyFill="1" applyAlignment="1">
      <alignment horizontal="center" vertical="top" wrapText="1"/>
    </xf>
    <xf numFmtId="1" fontId="5" fillId="4" borderId="7" xfId="0" applyNumberFormat="1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 vertical="top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vertical="top" wrapText="1"/>
    </xf>
    <xf numFmtId="0" fontId="7" fillId="4" borderId="8" xfId="0" applyFont="1" applyFill="1" applyBorder="1" applyAlignment="1">
      <alignment horizontal="center"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vertical="top" wrapText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27" fillId="3" borderId="15" xfId="0" applyFont="1" applyFill="1" applyBorder="1" applyAlignment="1">
      <alignment vertical="center" wrapText="1"/>
    </xf>
    <xf numFmtId="0" fontId="27" fillId="3" borderId="22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right" vertical="center"/>
    </xf>
    <xf numFmtId="2" fontId="4" fillId="4" borderId="8" xfId="0" applyNumberFormat="1" applyFont="1" applyFill="1" applyBorder="1" applyAlignment="1">
      <alignment horizontal="right" vertical="center"/>
    </xf>
    <xf numFmtId="0" fontId="27" fillId="3" borderId="23" xfId="0" applyFont="1" applyFill="1" applyBorder="1" applyAlignment="1">
      <alignment vertical="center" wrapText="1"/>
    </xf>
    <xf numFmtId="0" fontId="4" fillId="3" borderId="25" xfId="0" applyFont="1" applyFill="1" applyBorder="1" applyAlignment="1">
      <alignment vertical="center"/>
    </xf>
    <xf numFmtId="0" fontId="27" fillId="3" borderId="25" xfId="0" applyFont="1" applyFill="1" applyBorder="1" applyAlignment="1">
      <alignment vertical="center" wrapText="1"/>
    </xf>
    <xf numFmtId="0" fontId="27" fillId="3" borderId="25" xfId="0" applyFont="1" applyFill="1" applyBorder="1" applyAlignment="1">
      <alignment vertical="center"/>
    </xf>
    <xf numFmtId="0" fontId="27" fillId="3" borderId="17" xfId="0" applyFont="1" applyFill="1" applyBorder="1" applyAlignment="1">
      <alignment vertical="center" wrapText="1"/>
    </xf>
    <xf numFmtId="0" fontId="27" fillId="3" borderId="14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horizontal="center" vertical="center" wrapText="1" readingOrder="1"/>
    </xf>
    <xf numFmtId="4" fontId="44" fillId="3" borderId="9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4" borderId="17" xfId="3" applyFont="1" applyFill="1" applyBorder="1" applyAlignment="1">
      <alignment vertical="center"/>
    </xf>
    <xf numFmtId="0" fontId="21" fillId="4" borderId="14" xfId="0" applyFont="1" applyFill="1" applyBorder="1" applyAlignment="1">
      <alignment vertical="center" wrapText="1" readingOrder="1"/>
    </xf>
    <xf numFmtId="0" fontId="27" fillId="4" borderId="7" xfId="0" applyFont="1" applyFill="1" applyBorder="1" applyAlignment="1">
      <alignment horizontal="center" vertical="top" wrapText="1"/>
    </xf>
    <xf numFmtId="0" fontId="4" fillId="4" borderId="7" xfId="2" applyFont="1" applyFill="1" applyBorder="1" applyAlignment="1">
      <alignment horizontal="center" vertical="center" wrapText="1"/>
    </xf>
    <xf numFmtId="4" fontId="4" fillId="4" borderId="7" xfId="0" applyNumberFormat="1" applyFont="1" applyFill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vertical="top" wrapText="1"/>
    </xf>
    <xf numFmtId="0" fontId="7" fillId="4" borderId="15" xfId="0" applyFont="1" applyFill="1" applyBorder="1" applyAlignment="1">
      <alignment vertical="top" wrapText="1" readingOrder="1"/>
    </xf>
    <xf numFmtId="0" fontId="7" fillId="4" borderId="15" xfId="0" applyFont="1" applyFill="1" applyBorder="1" applyAlignment="1">
      <alignment vertical="top" wrapText="1"/>
    </xf>
    <xf numFmtId="0" fontId="7" fillId="4" borderId="7" xfId="0" applyFont="1" applyFill="1" applyBorder="1" applyAlignment="1">
      <alignment vertical="top" wrapText="1" readingOrder="1"/>
    </xf>
    <xf numFmtId="165" fontId="3" fillId="4" borderId="7" xfId="0" applyNumberFormat="1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 vertical="top" wrapText="1" readingOrder="1"/>
    </xf>
    <xf numFmtId="0" fontId="5" fillId="4" borderId="24" xfId="0" applyFont="1" applyFill="1" applyBorder="1" applyAlignment="1">
      <alignment vertical="top" wrapText="1" readingOrder="1"/>
    </xf>
    <xf numFmtId="0" fontId="7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top" wrapText="1" readingOrder="1"/>
    </xf>
    <xf numFmtId="0" fontId="5" fillId="4" borderId="0" xfId="0" applyFont="1" applyFill="1" applyBorder="1" applyAlignment="1">
      <alignment horizontal="center" vertical="top" wrapText="1" readingOrder="1"/>
    </xf>
    <xf numFmtId="165" fontId="3" fillId="4" borderId="0" xfId="0" applyNumberFormat="1" applyFont="1" applyFill="1" applyBorder="1" applyAlignment="1">
      <alignment horizontal="center"/>
    </xf>
    <xf numFmtId="0" fontId="21" fillId="4" borderId="9" xfId="0" applyFont="1" applyFill="1" applyBorder="1" applyAlignment="1">
      <alignment vertical="center" wrapText="1" readingOrder="1"/>
    </xf>
    <xf numFmtId="4" fontId="18" fillId="4" borderId="7" xfId="0" applyNumberFormat="1" applyFont="1" applyFill="1" applyBorder="1" applyAlignment="1">
      <alignment horizontal="center" vertical="top"/>
    </xf>
    <xf numFmtId="4" fontId="44" fillId="4" borderId="9" xfId="0" applyNumberFormat="1" applyFont="1" applyFill="1" applyBorder="1" applyAlignment="1">
      <alignment horizontal="center" vertical="top" wrapText="1" readingOrder="1"/>
    </xf>
    <xf numFmtId="0" fontId="27" fillId="4" borderId="18" xfId="0" applyFont="1" applyFill="1" applyBorder="1" applyAlignment="1">
      <alignment horizontal="center" vertical="top" wrapText="1"/>
    </xf>
    <xf numFmtId="0" fontId="27" fillId="4" borderId="18" xfId="0" applyFont="1" applyFill="1" applyBorder="1" applyAlignment="1">
      <alignment vertical="top" wrapText="1"/>
    </xf>
    <xf numFmtId="164" fontId="27" fillId="4" borderId="18" xfId="1" applyFont="1" applyFill="1" applyBorder="1" applyAlignment="1">
      <alignment vertical="top" wrapText="1"/>
    </xf>
    <xf numFmtId="2" fontId="18" fillId="4" borderId="7" xfId="0" applyNumberFormat="1" applyFont="1" applyFill="1" applyBorder="1" applyAlignment="1">
      <alignment horizontal="center" vertical="top"/>
    </xf>
    <xf numFmtId="0" fontId="18" fillId="4" borderId="7" xfId="0" applyFont="1" applyFill="1" applyBorder="1" applyAlignment="1">
      <alignment horizontal="center" vertical="top"/>
    </xf>
    <xf numFmtId="4" fontId="18" fillId="4" borderId="7" xfId="1" applyNumberFormat="1" applyFont="1" applyFill="1" applyBorder="1" applyAlignment="1">
      <alignment horizontal="center" vertical="top"/>
    </xf>
    <xf numFmtId="2" fontId="18" fillId="4" borderId="7" xfId="0" applyNumberFormat="1" applyFont="1" applyFill="1" applyBorder="1" applyAlignment="1">
      <alignment horizontal="center" vertical="top" wrapText="1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horizontal="center" vertical="top" wrapText="1"/>
    </xf>
    <xf numFmtId="4" fontId="18" fillId="4" borderId="7" xfId="0" applyNumberFormat="1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vertical="top" wrapText="1"/>
    </xf>
    <xf numFmtId="0" fontId="10" fillId="4" borderId="15" xfId="0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1" fontId="10" fillId="4" borderId="7" xfId="0" applyNumberFormat="1" applyFont="1" applyFill="1" applyBorder="1" applyAlignment="1">
      <alignment horizontal="center" vertical="top" wrapText="1"/>
    </xf>
    <xf numFmtId="4" fontId="10" fillId="4" borderId="7" xfId="0" applyNumberFormat="1" applyFont="1" applyFill="1" applyBorder="1" applyAlignment="1">
      <alignment vertical="top" wrapText="1"/>
    </xf>
    <xf numFmtId="2" fontId="10" fillId="4" borderId="7" xfId="0" applyNumberFormat="1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/>
    </xf>
    <xf numFmtId="0" fontId="7" fillId="3" borderId="16" xfId="0" applyFont="1" applyFill="1" applyBorder="1" applyAlignment="1">
      <alignment vertical="top"/>
    </xf>
    <xf numFmtId="0" fontId="7" fillId="3" borderId="13" xfId="0" applyFont="1" applyFill="1" applyBorder="1" applyAlignment="1">
      <alignment vertical="top"/>
    </xf>
    <xf numFmtId="4" fontId="30" fillId="4" borderId="13" xfId="0" applyNumberFormat="1" applyFont="1" applyFill="1" applyBorder="1" applyAlignment="1">
      <alignment horizontal="center" wrapText="1"/>
    </xf>
    <xf numFmtId="4" fontId="7" fillId="7" borderId="7" xfId="0" applyNumberFormat="1" applyFont="1" applyFill="1" applyBorder="1" applyAlignment="1">
      <alignment vertical="center" wrapText="1" readingOrder="1"/>
    </xf>
    <xf numFmtId="4" fontId="7" fillId="7" borderId="3" xfId="0" applyNumberFormat="1" applyFont="1" applyFill="1" applyBorder="1" applyAlignment="1">
      <alignment horizontal="center" vertical="center" wrapText="1" readingOrder="1"/>
    </xf>
    <xf numFmtId="4" fontId="7" fillId="7" borderId="1" xfId="0" applyNumberFormat="1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vertical="center" wrapText="1"/>
    </xf>
    <xf numFmtId="4" fontId="5" fillId="4" borderId="7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22" fillId="4" borderId="17" xfId="0" applyFont="1" applyFill="1" applyBorder="1" applyAlignment="1">
      <alignment vertical="center" wrapText="1"/>
    </xf>
    <xf numFmtId="0" fontId="22" fillId="4" borderId="9" xfId="0" applyFont="1" applyFill="1" applyBorder="1" applyAlignment="1">
      <alignment vertical="center" wrapText="1"/>
    </xf>
    <xf numFmtId="4" fontId="29" fillId="4" borderId="9" xfId="0" applyNumberFormat="1" applyFont="1" applyFill="1" applyBorder="1" applyAlignment="1">
      <alignment horizontal="right" vertical="center" wrapText="1"/>
    </xf>
    <xf numFmtId="0" fontId="48" fillId="4" borderId="0" xfId="0" applyFont="1" applyFill="1"/>
    <xf numFmtId="4" fontId="20" fillId="4" borderId="7" xfId="0" applyNumberFormat="1" applyFont="1" applyFill="1" applyBorder="1"/>
    <xf numFmtId="0" fontId="18" fillId="4" borderId="26" xfId="0" applyFont="1" applyFill="1" applyBorder="1" applyAlignment="1">
      <alignment horizontal="center" vertical="top"/>
    </xf>
    <xf numFmtId="0" fontId="18" fillId="4" borderId="27" xfId="0" applyFont="1" applyFill="1" applyBorder="1" applyAlignment="1">
      <alignment horizontal="center" vertical="top"/>
    </xf>
    <xf numFmtId="4" fontId="18" fillId="4" borderId="26" xfId="0" applyNumberFormat="1" applyFont="1" applyFill="1" applyBorder="1" applyAlignment="1">
      <alignment horizontal="left" vertical="top"/>
    </xf>
    <xf numFmtId="4" fontId="18" fillId="4" borderId="7" xfId="0" applyNumberFormat="1" applyFont="1" applyFill="1" applyBorder="1" applyAlignment="1">
      <alignment horizontal="left" vertical="top"/>
    </xf>
    <xf numFmtId="4" fontId="18" fillId="4" borderId="27" xfId="0" applyNumberFormat="1" applyFont="1" applyFill="1" applyBorder="1" applyAlignment="1">
      <alignment horizontal="left" vertical="top"/>
    </xf>
    <xf numFmtId="4" fontId="18" fillId="4" borderId="26" xfId="0" applyNumberFormat="1" applyFont="1" applyFill="1" applyBorder="1" applyAlignment="1">
      <alignment horizontal="center" vertical="top"/>
    </xf>
    <xf numFmtId="4" fontId="18" fillId="4" borderId="27" xfId="0" applyNumberFormat="1" applyFont="1" applyFill="1" applyBorder="1" applyAlignment="1">
      <alignment horizontal="center" vertical="top"/>
    </xf>
    <xf numFmtId="0" fontId="5" fillId="4" borderId="28" xfId="0" applyFont="1" applyFill="1" applyBorder="1" applyAlignment="1">
      <alignment horizontal="left" vertical="center" wrapText="1"/>
    </xf>
    <xf numFmtId="0" fontId="5" fillId="4" borderId="29" xfId="0" applyFont="1" applyFill="1" applyBorder="1" applyAlignment="1">
      <alignment horizontal="left" vertical="center" wrapText="1"/>
    </xf>
    <xf numFmtId="0" fontId="5" fillId="4" borderId="30" xfId="0" applyFont="1" applyFill="1" applyBorder="1" applyAlignment="1">
      <alignment horizontal="left" vertical="center" wrapText="1"/>
    </xf>
    <xf numFmtId="4" fontId="18" fillId="4" borderId="27" xfId="1" applyNumberFormat="1" applyFont="1" applyFill="1" applyBorder="1" applyAlignment="1">
      <alignment horizontal="center" vertical="top"/>
    </xf>
    <xf numFmtId="0" fontId="4" fillId="4" borderId="8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4" fontId="5" fillId="4" borderId="9" xfId="0" applyNumberFormat="1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/>
    </xf>
    <xf numFmtId="4" fontId="5" fillId="8" borderId="7" xfId="0" applyNumberFormat="1" applyFont="1" applyFill="1" applyBorder="1" applyAlignment="1">
      <alignment horizontal="center" vertical="center" wrapText="1" readingOrder="1"/>
    </xf>
    <xf numFmtId="0" fontId="5" fillId="4" borderId="31" xfId="0" applyFont="1" applyFill="1" applyBorder="1" applyAlignment="1">
      <alignment horizontal="left" vertical="center" wrapText="1"/>
    </xf>
    <xf numFmtId="0" fontId="5" fillId="4" borderId="9" xfId="0" applyFont="1" applyFill="1" applyBorder="1" applyAlignment="1">
      <alignment horizontal="left" vertical="center" wrapText="1" readingOrder="1"/>
    </xf>
    <xf numFmtId="0" fontId="10" fillId="4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left" vertical="top" wrapText="1"/>
    </xf>
    <xf numFmtId="4" fontId="10" fillId="4" borderId="7" xfId="0" applyNumberFormat="1" applyFont="1" applyFill="1" applyBorder="1" applyAlignment="1">
      <alignment horizontal="center" vertical="top" wrapText="1"/>
    </xf>
    <xf numFmtId="2" fontId="10" fillId="4" borderId="7" xfId="0" applyNumberFormat="1" applyFont="1" applyFill="1" applyBorder="1" applyAlignment="1">
      <alignment horizontal="center" vertical="top" wrapText="1"/>
    </xf>
    <xf numFmtId="0" fontId="10" fillId="4" borderId="7" xfId="0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left" vertical="top" wrapText="1" readingOrder="1"/>
    </xf>
    <xf numFmtId="0" fontId="4" fillId="4" borderId="7" xfId="0" applyFont="1" applyFill="1" applyBorder="1" applyAlignment="1">
      <alignment horizontal="left"/>
    </xf>
    <xf numFmtId="4" fontId="4" fillId="4" borderId="7" xfId="0" applyNumberFormat="1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vertical="top" wrapText="1" readingOrder="1"/>
    </xf>
    <xf numFmtId="0" fontId="27" fillId="3" borderId="29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/>
    </xf>
    <xf numFmtId="0" fontId="27" fillId="3" borderId="29" xfId="0" applyFont="1" applyFill="1" applyBorder="1" applyAlignment="1">
      <alignment vertical="center"/>
    </xf>
    <xf numFmtId="0" fontId="27" fillId="3" borderId="7" xfId="0" applyFont="1" applyFill="1" applyBorder="1" applyAlignment="1">
      <alignment horizontal="center" vertical="center"/>
    </xf>
    <xf numFmtId="4" fontId="27" fillId="3" borderId="7" xfId="0" applyNumberFormat="1" applyFont="1" applyFill="1" applyBorder="1" applyAlignment="1">
      <alignment horizontal="center" vertical="center"/>
    </xf>
    <xf numFmtId="4" fontId="5" fillId="4" borderId="32" xfId="0" applyNumberFormat="1" applyFont="1" applyFill="1" applyBorder="1" applyAlignment="1">
      <alignment vertical="center" wrapText="1"/>
    </xf>
    <xf numFmtId="4" fontId="4" fillId="4" borderId="7" xfId="0" applyNumberFormat="1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 readingOrder="1"/>
    </xf>
    <xf numFmtId="0" fontId="18" fillId="4" borderId="15" xfId="0" applyFont="1" applyFill="1" applyBorder="1" applyAlignment="1">
      <alignment horizontal="center" vertical="top" wrapText="1" readingOrder="1"/>
    </xf>
    <xf numFmtId="0" fontId="3" fillId="4" borderId="0" xfId="0" applyNumberFormat="1" applyFont="1" applyFill="1" applyBorder="1" applyAlignment="1">
      <alignment vertical="top" wrapText="1"/>
    </xf>
    <xf numFmtId="0" fontId="7" fillId="4" borderId="19" xfId="0" applyFont="1" applyFill="1" applyBorder="1" applyAlignment="1">
      <alignment horizontal="left" vertical="center" wrapText="1" readingOrder="1"/>
    </xf>
    <xf numFmtId="0" fontId="7" fillId="4" borderId="20" xfId="0" applyFont="1" applyFill="1" applyBorder="1" applyAlignment="1">
      <alignment horizontal="left" vertical="center" wrapText="1" readingOrder="1"/>
    </xf>
    <xf numFmtId="0" fontId="7" fillId="4" borderId="4" xfId="0" applyFont="1" applyFill="1" applyBorder="1" applyAlignment="1">
      <alignment horizontal="center" vertical="center" wrapText="1" readingOrder="1"/>
    </xf>
    <xf numFmtId="0" fontId="7" fillId="4" borderId="2" xfId="0" applyFont="1" applyFill="1" applyBorder="1" applyAlignment="1">
      <alignment horizontal="center" vertical="center" wrapText="1" readingOrder="1"/>
    </xf>
    <xf numFmtId="0" fontId="7" fillId="4" borderId="3" xfId="0" applyFont="1" applyFill="1" applyBorder="1" applyAlignment="1">
      <alignment horizontal="center" vertical="center" wrapText="1" readingOrder="1"/>
    </xf>
    <xf numFmtId="0" fontId="7" fillId="4" borderId="5" xfId="0" applyFont="1" applyFill="1" applyBorder="1" applyAlignment="1">
      <alignment horizontal="center" vertical="center" wrapText="1" readingOrder="1"/>
    </xf>
    <xf numFmtId="0" fontId="7" fillId="4" borderId="6" xfId="0" applyFont="1" applyFill="1" applyBorder="1" applyAlignment="1">
      <alignment horizontal="center" vertical="center" wrapText="1" readingOrder="1"/>
    </xf>
    <xf numFmtId="0" fontId="7" fillId="4" borderId="0" xfId="0" applyFont="1" applyFill="1" applyAlignment="1">
      <alignment horizontal="center"/>
    </xf>
    <xf numFmtId="0" fontId="19" fillId="4" borderId="0" xfId="0" applyFont="1" applyFill="1" applyAlignment="1">
      <alignment horizontal="left" vertical="center" wrapText="1"/>
    </xf>
    <xf numFmtId="0" fontId="21" fillId="4" borderId="0" xfId="0" applyFont="1" applyFill="1" applyAlignment="1">
      <alignment horizontal="left" vertical="top" wrapText="1"/>
    </xf>
    <xf numFmtId="0" fontId="21" fillId="4" borderId="11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center" vertical="center" wrapText="1" readingOrder="1"/>
    </xf>
    <xf numFmtId="0" fontId="7" fillId="4" borderId="20" xfId="0" applyFont="1" applyFill="1" applyBorder="1" applyAlignment="1">
      <alignment horizontal="center" vertical="center" wrapText="1" readingOrder="1"/>
    </xf>
    <xf numFmtId="0" fontId="34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5" fillId="0" borderId="15" xfId="0" applyFont="1" applyBorder="1" applyAlignment="1">
      <alignment horizontal="left" wrapText="1"/>
    </xf>
    <xf numFmtId="0" fontId="15" fillId="0" borderId="16" xfId="0" applyFont="1" applyBorder="1" applyAlignment="1">
      <alignment horizontal="left" wrapText="1"/>
    </xf>
    <xf numFmtId="0" fontId="15" fillId="0" borderId="13" xfId="0" applyFont="1" applyBorder="1" applyAlignment="1">
      <alignment horizontal="left" wrapText="1"/>
    </xf>
    <xf numFmtId="16" fontId="15" fillId="0" borderId="15" xfId="0" applyNumberFormat="1" applyFont="1" applyBorder="1" applyAlignment="1">
      <alignment horizontal="left" wrapText="1"/>
    </xf>
    <xf numFmtId="16" fontId="15" fillId="0" borderId="16" xfId="0" applyNumberFormat="1" applyFont="1" applyBorder="1" applyAlignment="1">
      <alignment horizontal="left" wrapText="1"/>
    </xf>
    <xf numFmtId="16" fontId="15" fillId="0" borderId="13" xfId="0" applyNumberFormat="1" applyFont="1" applyBorder="1" applyAlignment="1">
      <alignment horizontal="left" wrapText="1"/>
    </xf>
    <xf numFmtId="0" fontId="33" fillId="4" borderId="15" xfId="0" applyFont="1" applyFill="1" applyBorder="1" applyAlignment="1">
      <alignment horizontal="center" vertical="top" wrapText="1" readingOrder="1"/>
    </xf>
    <xf numFmtId="0" fontId="33" fillId="4" borderId="16" xfId="0" applyFont="1" applyFill="1" applyBorder="1" applyAlignment="1">
      <alignment horizontal="center" vertical="top" wrapText="1" readingOrder="1"/>
    </xf>
    <xf numFmtId="0" fontId="33" fillId="4" borderId="13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left" wrapText="1"/>
    </xf>
    <xf numFmtId="0" fontId="21" fillId="4" borderId="16" xfId="0" applyFont="1" applyFill="1" applyBorder="1" applyAlignment="1">
      <alignment horizontal="left" wrapText="1"/>
    </xf>
    <xf numFmtId="0" fontId="21" fillId="4" borderId="13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16" fontId="31" fillId="0" borderId="15" xfId="0" applyNumberFormat="1" applyFont="1" applyBorder="1" applyAlignment="1">
      <alignment horizontal="left" wrapText="1"/>
    </xf>
    <xf numFmtId="16" fontId="31" fillId="0" borderId="16" xfId="0" applyNumberFormat="1" applyFont="1" applyBorder="1" applyAlignment="1">
      <alignment horizontal="left" wrapText="1"/>
    </xf>
    <xf numFmtId="16" fontId="31" fillId="0" borderId="13" xfId="0" applyNumberFormat="1" applyFont="1" applyBorder="1" applyAlignment="1">
      <alignment horizontal="left" wrapText="1"/>
    </xf>
    <xf numFmtId="0" fontId="28" fillId="0" borderId="15" xfId="0" applyFont="1" applyBorder="1" applyAlignment="1">
      <alignment horizontal="left"/>
    </xf>
    <xf numFmtId="0" fontId="28" fillId="0" borderId="16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32" fillId="0" borderId="15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3" xfId="0" applyFont="1" applyBorder="1" applyAlignment="1">
      <alignment horizontal="left"/>
    </xf>
    <xf numFmtId="0" fontId="33" fillId="0" borderId="15" xfId="0" applyFont="1" applyBorder="1" applyAlignment="1">
      <alignment horizontal="left" wrapText="1"/>
    </xf>
    <xf numFmtId="0" fontId="33" fillId="0" borderId="16" xfId="0" applyFont="1" applyBorder="1" applyAlignment="1">
      <alignment horizontal="left" wrapText="1"/>
    </xf>
    <xf numFmtId="0" fontId="33" fillId="0" borderId="13" xfId="0" applyFont="1" applyBorder="1" applyAlignment="1">
      <alignment horizontal="left" wrapText="1"/>
    </xf>
    <xf numFmtId="0" fontId="21" fillId="4" borderId="15" xfId="0" applyFont="1" applyFill="1" applyBorder="1" applyAlignment="1">
      <alignment horizontal="left" vertical="center" wrapText="1" readingOrder="1"/>
    </xf>
    <xf numFmtId="0" fontId="21" fillId="4" borderId="13" xfId="0" applyFont="1" applyFill="1" applyBorder="1" applyAlignment="1">
      <alignment horizontal="left" vertical="center" wrapText="1" readingOrder="1"/>
    </xf>
    <xf numFmtId="0" fontId="21" fillId="4" borderId="15" xfId="0" applyFont="1" applyFill="1" applyBorder="1" applyAlignment="1">
      <alignment horizontal="center" vertical="center" wrapText="1" readingOrder="1"/>
    </xf>
    <xf numFmtId="0" fontId="21" fillId="4" borderId="16" xfId="0" applyFont="1" applyFill="1" applyBorder="1" applyAlignment="1">
      <alignment horizontal="center" vertical="center" wrapText="1" readingOrder="1"/>
    </xf>
    <xf numFmtId="0" fontId="21" fillId="4" borderId="13" xfId="0" applyFont="1" applyFill="1" applyBorder="1" applyAlignment="1">
      <alignment horizontal="center" vertical="center" wrapText="1" readingOrder="1"/>
    </xf>
    <xf numFmtId="0" fontId="21" fillId="4" borderId="15" xfId="0" applyFont="1" applyFill="1" applyBorder="1" applyAlignment="1">
      <alignment horizontal="center" vertical="center" readingOrder="1"/>
    </xf>
    <xf numFmtId="0" fontId="21" fillId="4" borderId="16" xfId="0" applyFont="1" applyFill="1" applyBorder="1" applyAlignment="1">
      <alignment horizontal="center" vertical="center" readingOrder="1"/>
    </xf>
    <xf numFmtId="0" fontId="21" fillId="4" borderId="13" xfId="0" applyFont="1" applyFill="1" applyBorder="1" applyAlignment="1">
      <alignment horizontal="center" vertical="center" readingOrder="1"/>
    </xf>
    <xf numFmtId="0" fontId="18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center" wrapText="1" readingOrder="1"/>
    </xf>
    <xf numFmtId="0" fontId="21" fillId="4" borderId="16" xfId="0" applyFont="1" applyFill="1" applyBorder="1" applyAlignment="1">
      <alignment horizontal="right" vertical="center" wrapText="1" readingOrder="1"/>
    </xf>
    <xf numFmtId="0" fontId="21" fillId="4" borderId="13" xfId="0" applyFont="1" applyFill="1" applyBorder="1" applyAlignment="1">
      <alignment horizontal="right" vertical="center" wrapText="1" readingOrder="1"/>
    </xf>
    <xf numFmtId="0" fontId="21" fillId="4" borderId="18" xfId="0" applyFont="1" applyFill="1" applyBorder="1" applyAlignment="1">
      <alignment horizontal="center" vertical="center" readingOrder="1"/>
    </xf>
    <xf numFmtId="0" fontId="7" fillId="4" borderId="0" xfId="0" applyFont="1" applyFill="1" applyBorder="1" applyAlignment="1">
      <alignment horizontal="center" vertical="center" wrapText="1" readingOrder="1"/>
    </xf>
    <xf numFmtId="0" fontId="7" fillId="4" borderId="7" xfId="0" applyFont="1" applyFill="1" applyBorder="1" applyAlignment="1">
      <alignment horizontal="center" vertical="center" wrapText="1" readingOrder="1"/>
    </xf>
    <xf numFmtId="0" fontId="4" fillId="4" borderId="15" xfId="0" applyFont="1" applyFill="1" applyBorder="1" applyAlignment="1">
      <alignment vertical="top" wrapText="1"/>
    </xf>
    <xf numFmtId="0" fontId="4" fillId="4" borderId="13" xfId="0" applyFont="1" applyFill="1" applyBorder="1" applyAlignment="1">
      <alignment vertical="top" wrapText="1"/>
    </xf>
    <xf numFmtId="0" fontId="27" fillId="4" borderId="7" xfId="0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horizontal="center" vertical="center" wrapText="1" readingOrder="1"/>
    </xf>
    <xf numFmtId="4" fontId="7" fillId="3" borderId="9" xfId="0" applyNumberFormat="1" applyFont="1" applyFill="1" applyBorder="1" applyAlignment="1">
      <alignment horizontal="center" vertical="center" wrapText="1" readingOrder="1"/>
    </xf>
    <xf numFmtId="0" fontId="19" fillId="4" borderId="7" xfId="0" applyFont="1" applyFill="1" applyBorder="1" applyAlignment="1">
      <alignment horizontal="center" vertical="center" wrapText="1" readingOrder="1"/>
    </xf>
    <xf numFmtId="4" fontId="7" fillId="3" borderId="7" xfId="0" applyNumberFormat="1" applyFont="1" applyFill="1" applyBorder="1" applyAlignment="1">
      <alignment horizontal="center" vertical="center" wrapText="1" readingOrder="1"/>
    </xf>
    <xf numFmtId="0" fontId="21" fillId="4" borderId="7" xfId="0" applyFont="1" applyFill="1" applyBorder="1" applyAlignment="1">
      <alignment horizontal="right" vertical="center" wrapText="1" readingOrder="1"/>
    </xf>
    <xf numFmtId="0" fontId="21" fillId="4" borderId="10" xfId="0" applyFont="1" applyFill="1" applyBorder="1" applyAlignment="1">
      <alignment horizontal="center" vertical="top"/>
    </xf>
    <xf numFmtId="0" fontId="7" fillId="4" borderId="10" xfId="0" applyFont="1" applyFill="1" applyBorder="1" applyAlignment="1">
      <alignment horizontal="left" vertical="center"/>
    </xf>
    <xf numFmtId="0" fontId="7" fillId="4" borderId="15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center" vertical="top" wrapText="1" readingOrder="1"/>
    </xf>
    <xf numFmtId="0" fontId="21" fillId="4" borderId="15" xfId="0" applyFont="1" applyFill="1" applyBorder="1" applyAlignment="1">
      <alignment horizontal="right" vertical="top" wrapText="1" readingOrder="1"/>
    </xf>
    <xf numFmtId="0" fontId="21" fillId="4" borderId="16" xfId="0" applyFont="1" applyFill="1" applyBorder="1" applyAlignment="1">
      <alignment horizontal="right" vertical="top" wrapText="1" readingOrder="1"/>
    </xf>
    <xf numFmtId="0" fontId="21" fillId="4" borderId="13" xfId="0" applyFont="1" applyFill="1" applyBorder="1" applyAlignment="1">
      <alignment horizontal="right" vertical="top" wrapText="1" readingOrder="1"/>
    </xf>
    <xf numFmtId="0" fontId="21" fillId="4" borderId="18" xfId="0" applyFont="1" applyFill="1" applyBorder="1" applyAlignment="1">
      <alignment horizontal="center" vertical="center" wrapText="1" readingOrder="1"/>
    </xf>
    <xf numFmtId="0" fontId="7" fillId="4" borderId="15" xfId="0" applyFont="1" applyFill="1" applyBorder="1" applyAlignment="1">
      <alignment horizontal="center" vertical="center" wrapText="1" readingOrder="1"/>
    </xf>
    <xf numFmtId="0" fontId="7" fillId="4" borderId="13" xfId="0" applyFont="1" applyFill="1" applyBorder="1" applyAlignment="1">
      <alignment horizontal="center" vertical="center" wrapText="1" readingOrder="1"/>
    </xf>
    <xf numFmtId="0" fontId="7" fillId="4" borderId="8" xfId="0" applyFont="1" applyFill="1" applyBorder="1" applyAlignment="1">
      <alignment horizontal="center" vertical="center" wrapText="1" readingOrder="1"/>
    </xf>
    <xf numFmtId="0" fontId="7" fillId="4" borderId="9" xfId="0" applyFont="1" applyFill="1" applyBorder="1" applyAlignment="1">
      <alignment horizontal="center" vertical="center" wrapText="1" readingOrder="1"/>
    </xf>
    <xf numFmtId="4" fontId="7" fillId="4" borderId="7" xfId="0" applyNumberFormat="1" applyFont="1" applyFill="1" applyBorder="1" applyAlignment="1">
      <alignment horizontal="center" vertical="center" wrapText="1" readingOrder="1"/>
    </xf>
    <xf numFmtId="0" fontId="21" fillId="4" borderId="0" xfId="0" applyFont="1" applyFill="1" applyAlignment="1">
      <alignment horizontal="center" vertical="center" wrapText="1" readingOrder="1"/>
    </xf>
    <xf numFmtId="0" fontId="27" fillId="4" borderId="10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vertical="top" wrapText="1"/>
    </xf>
    <xf numFmtId="0" fontId="7" fillId="4" borderId="22" xfId="0" applyFont="1" applyFill="1" applyBorder="1" applyAlignment="1">
      <alignment horizontal="center" vertical="center" wrapText="1" readingOrder="1"/>
    </xf>
    <xf numFmtId="0" fontId="7" fillId="4" borderId="23" xfId="0" applyFont="1" applyFill="1" applyBorder="1" applyAlignment="1">
      <alignment horizontal="center" vertical="center" wrapText="1" readingOrder="1"/>
    </xf>
    <xf numFmtId="0" fontId="4" fillId="4" borderId="33" xfId="0" applyFont="1" applyFill="1" applyBorder="1" applyAlignment="1">
      <alignment horizontal="left" vertical="top" wrapText="1"/>
    </xf>
    <xf numFmtId="0" fontId="4" fillId="4" borderId="16" xfId="0" applyFont="1" applyFill="1" applyBorder="1" applyAlignment="1">
      <alignment horizontal="left" vertical="top" wrapText="1"/>
    </xf>
    <xf numFmtId="0" fontId="21" fillId="4" borderId="15" xfId="0" applyFont="1" applyFill="1" applyBorder="1" applyAlignment="1">
      <alignment horizontal="center" vertical="top" wrapText="1" readingOrder="1"/>
    </xf>
    <xf numFmtId="0" fontId="21" fillId="4" borderId="16" xfId="0" applyFont="1" applyFill="1" applyBorder="1" applyAlignment="1">
      <alignment horizontal="center" vertical="top" wrapText="1" readingOrder="1"/>
    </xf>
    <xf numFmtId="0" fontId="21" fillId="4" borderId="13" xfId="0" applyFont="1" applyFill="1" applyBorder="1" applyAlignment="1">
      <alignment horizontal="center" vertical="top" wrapText="1" readingOrder="1"/>
    </xf>
    <xf numFmtId="0" fontId="7" fillId="4" borderId="10" xfId="0" applyFont="1" applyFill="1" applyBorder="1" applyAlignment="1">
      <alignment horizontal="left"/>
    </xf>
    <xf numFmtId="0" fontId="21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left" vertical="center"/>
    </xf>
    <xf numFmtId="0" fontId="5" fillId="4" borderId="10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 readingOrder="1"/>
    </xf>
    <xf numFmtId="0" fontId="7" fillId="4" borderId="0" xfId="0" applyFont="1" applyFill="1" applyAlignment="1">
      <alignment horizontal="left" vertical="center" wrapText="1" readingOrder="1"/>
    </xf>
    <xf numFmtId="0" fontId="4" fillId="4" borderId="15" xfId="0" applyFont="1" applyFill="1" applyBorder="1" applyAlignment="1">
      <alignment horizontal="center" vertical="top" wrapText="1"/>
    </xf>
    <xf numFmtId="0" fontId="4" fillId="4" borderId="13" xfId="0" applyFont="1" applyFill="1" applyBorder="1" applyAlignment="1">
      <alignment horizontal="center" vertical="top" wrapText="1"/>
    </xf>
    <xf numFmtId="0" fontId="21" fillId="4" borderId="0" xfId="0" applyFont="1" applyFill="1" applyBorder="1" applyAlignment="1">
      <alignment horizontal="left" vertical="top" wrapText="1" readingOrder="1"/>
    </xf>
    <xf numFmtId="0" fontId="5" fillId="4" borderId="22" xfId="0" applyFont="1" applyFill="1" applyBorder="1" applyAlignment="1">
      <alignment horizontal="center" vertical="top" wrapText="1" readingOrder="1"/>
    </xf>
    <xf numFmtId="0" fontId="5" fillId="4" borderId="23" xfId="0" applyFont="1" applyFill="1" applyBorder="1" applyAlignment="1">
      <alignment horizontal="center" vertical="top" wrapText="1" readingOrder="1"/>
    </xf>
    <xf numFmtId="0" fontId="5" fillId="4" borderId="15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4" borderId="15" xfId="0" applyFont="1" applyFill="1" applyBorder="1" applyAlignment="1">
      <alignment horizontal="left" vertical="top" wrapText="1" readingOrder="1"/>
    </xf>
    <xf numFmtId="0" fontId="5" fillId="4" borderId="13" xfId="0" applyFont="1" applyFill="1" applyBorder="1" applyAlignment="1">
      <alignment horizontal="left" vertical="top" wrapText="1" readingOrder="1"/>
    </xf>
    <xf numFmtId="0" fontId="3" fillId="4" borderId="15" xfId="0" applyFont="1" applyFill="1" applyBorder="1" applyAlignment="1">
      <alignment horizontal="left" vertical="top"/>
    </xf>
    <xf numFmtId="0" fontId="3" fillId="4" borderId="13" xfId="0" applyFont="1" applyFill="1" applyBorder="1" applyAlignment="1">
      <alignment horizontal="left" vertical="top"/>
    </xf>
    <xf numFmtId="0" fontId="4" fillId="4" borderId="8" xfId="0" applyFont="1" applyFill="1" applyBorder="1" applyAlignment="1">
      <alignment vertical="top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3" xfId="3" applyFont="1" applyFill="1" applyBorder="1" applyAlignment="1">
      <alignment horizontal="left" vertical="center"/>
    </xf>
    <xf numFmtId="0" fontId="4" fillId="4" borderId="16" xfId="3" applyFont="1" applyFill="1" applyBorder="1" applyAlignment="1">
      <alignment horizontal="left" vertical="center"/>
    </xf>
    <xf numFmtId="0" fontId="4" fillId="4" borderId="15" xfId="3" applyFont="1" applyFill="1" applyBorder="1" applyAlignment="1">
      <alignment horizontal="left" vertical="center" wrapText="1"/>
    </xf>
    <xf numFmtId="0" fontId="4" fillId="4" borderId="13" xfId="3" applyFont="1" applyFill="1" applyBorder="1" applyAlignment="1">
      <alignment horizontal="left" vertical="center" wrapText="1"/>
    </xf>
    <xf numFmtId="0" fontId="4" fillId="4" borderId="7" xfId="3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top" wrapText="1"/>
    </xf>
    <xf numFmtId="0" fontId="27" fillId="4" borderId="7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27" fillId="4" borderId="0" xfId="0" applyFont="1" applyFill="1" applyBorder="1" applyAlignment="1">
      <alignment horizontal="center" vertical="top" wrapText="1"/>
    </xf>
    <xf numFmtId="0" fontId="7" fillId="4" borderId="23" xfId="0" applyFont="1" applyFill="1" applyBorder="1" applyAlignment="1">
      <alignment horizontal="center" vertical="top" wrapText="1" readingOrder="1"/>
    </xf>
    <xf numFmtId="0" fontId="7" fillId="4" borderId="14" xfId="0" applyFont="1" applyFill="1" applyBorder="1" applyAlignment="1">
      <alignment horizontal="center" vertical="top" wrapText="1" readingOrder="1"/>
    </xf>
    <xf numFmtId="0" fontId="7" fillId="4" borderId="25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center" vertical="top"/>
    </xf>
    <xf numFmtId="0" fontId="4" fillId="4" borderId="22" xfId="0" applyFont="1" applyFill="1" applyBorder="1" applyAlignment="1">
      <alignment vertical="top" wrapText="1"/>
    </xf>
    <xf numFmtId="0" fontId="4" fillId="4" borderId="18" xfId="0" applyFont="1" applyFill="1" applyBorder="1" applyAlignment="1">
      <alignment vertical="top" wrapText="1"/>
    </xf>
    <xf numFmtId="0" fontId="4" fillId="4" borderId="24" xfId="0" applyFont="1" applyFill="1" applyBorder="1" applyAlignment="1">
      <alignment vertical="top" wrapText="1"/>
    </xf>
    <xf numFmtId="0" fontId="4" fillId="4" borderId="25" xfId="0" applyFont="1" applyFill="1" applyBorder="1" applyAlignment="1">
      <alignment vertical="top" wrapText="1"/>
    </xf>
    <xf numFmtId="0" fontId="4" fillId="4" borderId="17" xfId="0" applyFont="1" applyFill="1" applyBorder="1" applyAlignment="1">
      <alignment vertical="top" wrapText="1"/>
    </xf>
    <xf numFmtId="0" fontId="4" fillId="4" borderId="14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0" fillId="4" borderId="7" xfId="0" applyFont="1" applyFill="1" applyBorder="1" applyAlignment="1">
      <alignment horizontal="left" vertical="center"/>
    </xf>
    <xf numFmtId="0" fontId="40" fillId="4" borderId="8" xfId="0" applyFont="1" applyFill="1" applyBorder="1" applyAlignment="1">
      <alignment horizontal="left" vertical="center"/>
    </xf>
    <xf numFmtId="0" fontId="39" fillId="4" borderId="7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3" xfId="0" applyFont="1" applyFill="1" applyBorder="1" applyAlignment="1">
      <alignment vertical="top" wrapText="1"/>
    </xf>
    <xf numFmtId="4" fontId="38" fillId="4" borderId="7" xfId="1" applyNumberFormat="1" applyFont="1" applyFill="1" applyBorder="1" applyAlignment="1">
      <alignment vertical="top" wrapText="1"/>
    </xf>
    <xf numFmtId="0" fontId="4" fillId="4" borderId="15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vertical="top" wrapText="1"/>
    </xf>
    <xf numFmtId="4" fontId="4" fillId="4" borderId="13" xfId="1" applyNumberFormat="1" applyFont="1" applyFill="1" applyBorder="1" applyAlignment="1">
      <alignment vertical="top" wrapText="1"/>
    </xf>
    <xf numFmtId="4" fontId="4" fillId="4" borderId="7" xfId="1" applyNumberFormat="1" applyFont="1" applyFill="1" applyBorder="1" applyAlignment="1">
      <alignment vertical="top" wrapText="1"/>
    </xf>
    <xf numFmtId="0" fontId="4" fillId="3" borderId="1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29" fillId="4" borderId="7" xfId="0" applyFont="1" applyFill="1" applyBorder="1" applyAlignment="1">
      <alignment vertical="top" wrapText="1"/>
    </xf>
    <xf numFmtId="4" fontId="38" fillId="4" borderId="15" xfId="0" applyNumberFormat="1" applyFont="1" applyFill="1" applyBorder="1" applyAlignment="1">
      <alignment vertical="top" wrapText="1"/>
    </xf>
    <xf numFmtId="4" fontId="38" fillId="4" borderId="16" xfId="0" applyNumberFormat="1" applyFont="1" applyFill="1" applyBorder="1" applyAlignment="1">
      <alignment vertical="top" wrapText="1"/>
    </xf>
    <xf numFmtId="4" fontId="38" fillId="4" borderId="13" xfId="0" applyNumberFormat="1" applyFont="1" applyFill="1" applyBorder="1" applyAlignment="1">
      <alignment vertical="top" wrapText="1"/>
    </xf>
    <xf numFmtId="0" fontId="4" fillId="4" borderId="16" xfId="0" applyFont="1" applyFill="1" applyBorder="1" applyAlignment="1">
      <alignment vertical="top" wrapText="1"/>
    </xf>
    <xf numFmtId="0" fontId="4" fillId="4" borderId="15" xfId="0" applyNumberFormat="1" applyFont="1" applyFill="1" applyBorder="1" applyAlignment="1">
      <alignment vertical="top" wrapText="1"/>
    </xf>
    <xf numFmtId="0" fontId="4" fillId="4" borderId="16" xfId="0" applyNumberFormat="1" applyFont="1" applyFill="1" applyBorder="1" applyAlignment="1">
      <alignment vertical="top" wrapText="1"/>
    </xf>
    <xf numFmtId="0" fontId="4" fillId="4" borderId="13" xfId="0" applyNumberFormat="1" applyFont="1" applyFill="1" applyBorder="1" applyAlignment="1">
      <alignment vertical="top" wrapText="1"/>
    </xf>
    <xf numFmtId="0" fontId="39" fillId="4" borderId="15" xfId="0" applyFont="1" applyFill="1" applyBorder="1" applyAlignment="1">
      <alignment horizontal="left" vertical="center" wrapText="1"/>
    </xf>
    <xf numFmtId="0" fontId="39" fillId="4" borderId="16" xfId="0" applyFont="1" applyFill="1" applyBorder="1" applyAlignment="1">
      <alignment horizontal="left" vertical="center" wrapText="1"/>
    </xf>
    <xf numFmtId="0" fontId="39" fillId="4" borderId="13" xfId="0" applyFont="1" applyFill="1" applyBorder="1" applyAlignment="1">
      <alignment horizontal="left" vertical="center" wrapText="1"/>
    </xf>
    <xf numFmtId="4" fontId="38" fillId="4" borderId="15" xfId="1" applyNumberFormat="1" applyFont="1" applyFill="1" applyBorder="1" applyAlignment="1">
      <alignment horizontal="right" vertical="top" wrapText="1"/>
    </xf>
    <xf numFmtId="4" fontId="38" fillId="4" borderId="16" xfId="1" applyNumberFormat="1" applyFont="1" applyFill="1" applyBorder="1" applyAlignment="1">
      <alignment horizontal="right" vertical="top" wrapText="1"/>
    </xf>
    <xf numFmtId="4" fontId="38" fillId="4" borderId="13" xfId="1" applyNumberFormat="1" applyFont="1" applyFill="1" applyBorder="1" applyAlignment="1">
      <alignment horizontal="right" vertical="top" wrapText="1"/>
    </xf>
    <xf numFmtId="4" fontId="38" fillId="4" borderId="15" xfId="1" applyNumberFormat="1" applyFont="1" applyFill="1" applyBorder="1" applyAlignment="1">
      <alignment vertical="top" wrapText="1"/>
    </xf>
    <xf numFmtId="4" fontId="38" fillId="4" borderId="16" xfId="1" applyNumberFormat="1" applyFont="1" applyFill="1" applyBorder="1" applyAlignment="1">
      <alignment vertical="top" wrapText="1"/>
    </xf>
    <xf numFmtId="4" fontId="38" fillId="4" borderId="13" xfId="1" applyNumberFormat="1" applyFont="1" applyFill="1" applyBorder="1" applyAlignment="1">
      <alignment vertical="top" wrapText="1"/>
    </xf>
    <xf numFmtId="0" fontId="40" fillId="4" borderId="15" xfId="0" applyFont="1" applyFill="1" applyBorder="1" applyAlignment="1">
      <alignment horizontal="left" vertical="center"/>
    </xf>
    <xf numFmtId="0" fontId="40" fillId="4" borderId="16" xfId="0" applyFont="1" applyFill="1" applyBorder="1" applyAlignment="1">
      <alignment horizontal="left" vertical="center"/>
    </xf>
    <xf numFmtId="0" fontId="40" fillId="4" borderId="13" xfId="0" applyFont="1" applyFill="1" applyBorder="1" applyAlignment="1">
      <alignment horizontal="left" vertical="center"/>
    </xf>
    <xf numFmtId="4" fontId="4" fillId="4" borderId="7" xfId="1" applyNumberFormat="1" applyFont="1" applyFill="1" applyBorder="1" applyAlignment="1">
      <alignment horizontal="right" vertical="top" wrapText="1"/>
    </xf>
    <xf numFmtId="0" fontId="27" fillId="4" borderId="15" xfId="0" applyFont="1" applyFill="1" applyBorder="1" applyAlignment="1">
      <alignment horizontal="left"/>
    </xf>
    <xf numFmtId="0" fontId="27" fillId="4" borderId="16" xfId="0" applyFont="1" applyFill="1" applyBorder="1" applyAlignment="1">
      <alignment horizontal="left"/>
    </xf>
    <xf numFmtId="0" fontId="27" fillId="4" borderId="13" xfId="0" applyFont="1" applyFill="1" applyBorder="1" applyAlignment="1">
      <alignment horizontal="left"/>
    </xf>
    <xf numFmtId="0" fontId="33" fillId="4" borderId="15" xfId="0" applyFont="1" applyFill="1" applyBorder="1" applyAlignment="1">
      <alignment horizontal="left" wrapText="1"/>
    </xf>
    <xf numFmtId="0" fontId="33" fillId="4" borderId="16" xfId="0" applyFont="1" applyFill="1" applyBorder="1" applyAlignment="1">
      <alignment horizontal="left" wrapText="1"/>
    </xf>
    <xf numFmtId="0" fontId="33" fillId="4" borderId="13" xfId="0" applyFont="1" applyFill="1" applyBorder="1" applyAlignment="1">
      <alignment horizontal="left" wrapText="1"/>
    </xf>
    <xf numFmtId="16" fontId="31" fillId="4" borderId="15" xfId="0" applyNumberFormat="1" applyFont="1" applyFill="1" applyBorder="1" applyAlignment="1">
      <alignment horizontal="left" wrapText="1"/>
    </xf>
    <xf numFmtId="16" fontId="31" fillId="4" borderId="16" xfId="0" applyNumberFormat="1" applyFont="1" applyFill="1" applyBorder="1" applyAlignment="1">
      <alignment horizontal="left" wrapText="1"/>
    </xf>
    <xf numFmtId="16" fontId="31" fillId="4" borderId="13" xfId="0" applyNumberFormat="1" applyFont="1" applyFill="1" applyBorder="1" applyAlignment="1">
      <alignment horizontal="left" wrapText="1"/>
    </xf>
    <xf numFmtId="0" fontId="34" fillId="0" borderId="0" xfId="0" applyFont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 wrapText="1"/>
    </xf>
    <xf numFmtId="0" fontId="15" fillId="4" borderId="15" xfId="0" applyFont="1" applyFill="1" applyBorder="1" applyAlignment="1">
      <alignment horizontal="left" wrapText="1"/>
    </xf>
    <xf numFmtId="0" fontId="15" fillId="4" borderId="16" xfId="0" applyFont="1" applyFill="1" applyBorder="1" applyAlignment="1">
      <alignment horizontal="left" wrapText="1"/>
    </xf>
    <xf numFmtId="0" fontId="15" fillId="4" borderId="13" xfId="0" applyFont="1" applyFill="1" applyBorder="1" applyAlignment="1">
      <alignment horizontal="left" wrapText="1"/>
    </xf>
    <xf numFmtId="16" fontId="15" fillId="4" borderId="15" xfId="0" applyNumberFormat="1" applyFont="1" applyFill="1" applyBorder="1" applyAlignment="1">
      <alignment horizontal="left" wrapText="1"/>
    </xf>
    <xf numFmtId="16" fontId="15" fillId="4" borderId="16" xfId="0" applyNumberFormat="1" applyFont="1" applyFill="1" applyBorder="1" applyAlignment="1">
      <alignment horizontal="left" wrapText="1"/>
    </xf>
    <xf numFmtId="16" fontId="15" fillId="4" borderId="13" xfId="0" applyNumberFormat="1" applyFont="1" applyFill="1" applyBorder="1" applyAlignment="1">
      <alignment horizontal="left" wrapText="1"/>
    </xf>
    <xf numFmtId="0" fontId="7" fillId="4" borderId="23" xfId="0" applyFont="1" applyFill="1" applyBorder="1" applyAlignment="1">
      <alignment horizontal="center" vertical="top" wrapText="1"/>
    </xf>
    <xf numFmtId="0" fontId="7" fillId="4" borderId="25" xfId="0" applyFont="1" applyFill="1" applyBorder="1" applyAlignment="1">
      <alignment horizontal="center" vertical="top" wrapText="1"/>
    </xf>
    <xf numFmtId="0" fontId="14" fillId="4" borderId="18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28" fillId="4" borderId="15" xfId="0" applyFont="1" applyFill="1" applyBorder="1" applyAlignment="1">
      <alignment horizontal="left"/>
    </xf>
    <xf numFmtId="0" fontId="28" fillId="4" borderId="16" xfId="0" applyFont="1" applyFill="1" applyBorder="1" applyAlignment="1">
      <alignment horizontal="left"/>
    </xf>
    <xf numFmtId="0" fontId="28" fillId="4" borderId="13" xfId="0" applyFont="1" applyFill="1" applyBorder="1" applyAlignment="1">
      <alignment horizontal="left"/>
    </xf>
    <xf numFmtId="0" fontId="32" fillId="4" borderId="15" xfId="0" applyFont="1" applyFill="1" applyBorder="1" applyAlignment="1">
      <alignment horizontal="left" wrapText="1"/>
    </xf>
    <xf numFmtId="0" fontId="32" fillId="4" borderId="16" xfId="0" applyFont="1" applyFill="1" applyBorder="1" applyAlignment="1">
      <alignment horizontal="left" wrapText="1"/>
    </xf>
    <xf numFmtId="0" fontId="32" fillId="4" borderId="13" xfId="0" applyFont="1" applyFill="1" applyBorder="1" applyAlignment="1">
      <alignment horizontal="left" wrapText="1"/>
    </xf>
    <xf numFmtId="0" fontId="5" fillId="4" borderId="15" xfId="0" applyFont="1" applyFill="1" applyBorder="1" applyAlignment="1">
      <alignment horizontal="center" vertical="center" wrapText="1" readingOrder="1"/>
    </xf>
    <xf numFmtId="0" fontId="5" fillId="4" borderId="16" xfId="0" applyFont="1" applyFill="1" applyBorder="1" applyAlignment="1">
      <alignment horizontal="center" vertical="center" wrapText="1" readingOrder="1"/>
    </xf>
    <xf numFmtId="0" fontId="5" fillId="4" borderId="13" xfId="0" applyFont="1" applyFill="1" applyBorder="1" applyAlignment="1">
      <alignment horizontal="center" vertical="center" wrapText="1" readingOrder="1"/>
    </xf>
    <xf numFmtId="0" fontId="5" fillId="4" borderId="7" xfId="0" applyFont="1" applyFill="1" applyBorder="1" applyAlignment="1">
      <alignment horizontal="center" vertical="center" wrapText="1" readingOrder="1"/>
    </xf>
    <xf numFmtId="0" fontId="5" fillId="4" borderId="8" xfId="0" applyFont="1" applyFill="1" applyBorder="1" applyAlignment="1">
      <alignment horizontal="center" vertical="center" wrapText="1" readingOrder="1"/>
    </xf>
    <xf numFmtId="0" fontId="5" fillId="4" borderId="9" xfId="0" applyFont="1" applyFill="1" applyBorder="1" applyAlignment="1">
      <alignment horizontal="center" vertical="center" wrapText="1" readingOrder="1"/>
    </xf>
    <xf numFmtId="0" fontId="4" fillId="4" borderId="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3" fillId="4" borderId="15" xfId="0" applyFont="1" applyFill="1" applyBorder="1" applyAlignment="1">
      <alignment horizontal="left" vertical="center" wrapText="1" readingOrder="1"/>
    </xf>
    <xf numFmtId="0" fontId="3" fillId="4" borderId="13" xfId="0" applyFont="1" applyFill="1" applyBorder="1" applyAlignment="1">
      <alignment horizontal="left" vertical="center" wrapText="1" readingOrder="1"/>
    </xf>
    <xf numFmtId="0" fontId="3" fillId="4" borderId="0" xfId="0" applyFont="1" applyFill="1" applyAlignment="1">
      <alignment horizontal="left" vertical="top" wrapText="1"/>
    </xf>
    <xf numFmtId="0" fontId="5" fillId="4" borderId="22" xfId="0" applyFont="1" applyFill="1" applyBorder="1" applyAlignment="1">
      <alignment horizontal="center" vertical="center" wrapText="1" readingOrder="1"/>
    </xf>
    <xf numFmtId="0" fontId="5" fillId="4" borderId="2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wrapText="1" readingOrder="1"/>
    </xf>
    <xf numFmtId="0" fontId="5" fillId="4" borderId="17" xfId="0" applyFont="1" applyFill="1" applyBorder="1" applyAlignment="1">
      <alignment horizontal="center" vertical="center" wrapText="1" readingOrder="1"/>
    </xf>
    <xf numFmtId="0" fontId="5" fillId="4" borderId="14" xfId="0" applyFont="1" applyFill="1" applyBorder="1" applyAlignment="1">
      <alignment horizontal="center" vertical="center" wrapText="1" readingOrder="1"/>
    </xf>
    <xf numFmtId="0" fontId="5" fillId="3" borderId="8" xfId="0" applyFont="1" applyFill="1" applyBorder="1" applyAlignment="1">
      <alignment horizontal="center" vertical="center" wrapText="1" readingOrder="1"/>
    </xf>
    <xf numFmtId="0" fontId="5" fillId="3" borderId="9" xfId="0" applyFont="1" applyFill="1" applyBorder="1" applyAlignment="1">
      <alignment horizontal="center" vertical="center" wrapText="1" readingOrder="1"/>
    </xf>
    <xf numFmtId="0" fontId="3" fillId="4" borderId="17" xfId="0" applyFont="1" applyFill="1" applyBorder="1" applyAlignment="1">
      <alignment horizontal="center" vertical="center" readingOrder="1"/>
    </xf>
    <xf numFmtId="0" fontId="3" fillId="4" borderId="10" xfId="0" applyFont="1" applyFill="1" applyBorder="1" applyAlignment="1">
      <alignment horizontal="center" vertical="center" readingOrder="1"/>
    </xf>
    <xf numFmtId="0" fontId="3" fillId="4" borderId="14" xfId="0" applyFont="1" applyFill="1" applyBorder="1" applyAlignment="1">
      <alignment horizontal="center" vertical="center" readingOrder="1"/>
    </xf>
    <xf numFmtId="0" fontId="7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right" vertical="center" wrapText="1" readingOrder="1"/>
    </xf>
    <xf numFmtId="0" fontId="3" fillId="4" borderId="15" xfId="0" applyFont="1" applyFill="1" applyBorder="1" applyAlignment="1">
      <alignment horizontal="center" vertical="center" wrapText="1" readingOrder="1"/>
    </xf>
    <xf numFmtId="0" fontId="3" fillId="4" borderId="16" xfId="0" applyFont="1" applyFill="1" applyBorder="1" applyAlignment="1">
      <alignment horizontal="center" vertical="center" wrapText="1" readingOrder="1"/>
    </xf>
    <xf numFmtId="0" fontId="3" fillId="4" borderId="13" xfId="0" applyFont="1" applyFill="1" applyBorder="1" applyAlignment="1">
      <alignment horizontal="center" vertical="center" wrapText="1" readingOrder="1"/>
    </xf>
    <xf numFmtId="0" fontId="3" fillId="4" borderId="0" xfId="0" applyFont="1" applyFill="1" applyAlignment="1">
      <alignment horizontal="center" vertical="center" readingOrder="1"/>
    </xf>
    <xf numFmtId="0" fontId="20" fillId="4" borderId="0" xfId="0" applyFont="1" applyFill="1" applyAlignment="1">
      <alignment horizontal="center" vertical="center" wrapText="1"/>
    </xf>
    <xf numFmtId="0" fontId="5" fillId="4" borderId="10" xfId="0" applyFont="1" applyFill="1" applyBorder="1" applyAlignment="1">
      <alignment horizontal="left"/>
    </xf>
    <xf numFmtId="0" fontId="5" fillId="4" borderId="0" xfId="0" applyFont="1" applyFill="1" applyAlignment="1">
      <alignment horizontal="left" vertical="center" readingOrder="1"/>
    </xf>
    <xf numFmtId="0" fontId="5" fillId="4" borderId="0" xfId="0" applyFont="1" applyFill="1" applyAlignment="1">
      <alignment horizontal="left" vertical="center" wrapText="1" readingOrder="1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3" fillId="4" borderId="9" xfId="0" applyFont="1" applyFill="1" applyBorder="1" applyAlignment="1">
      <alignment horizontal="right" vertical="top" wrapText="1" readingOrder="1"/>
    </xf>
    <xf numFmtId="0" fontId="5" fillId="4" borderId="7" xfId="0" applyFont="1" applyFill="1" applyBorder="1" applyAlignment="1">
      <alignment horizontal="center" vertical="top" wrapText="1" readingOrder="1"/>
    </xf>
    <xf numFmtId="0" fontId="4" fillId="4" borderId="9" xfId="0" applyFont="1" applyFill="1" applyBorder="1" applyAlignment="1">
      <alignment vertical="top" wrapText="1"/>
    </xf>
    <xf numFmtId="0" fontId="21" fillId="4" borderId="0" xfId="0" applyFont="1" applyFill="1" applyAlignment="1">
      <alignment horizontal="center" vertical="top"/>
    </xf>
    <xf numFmtId="0" fontId="4" fillId="4" borderId="23" xfId="0" applyFont="1" applyFill="1" applyBorder="1" applyAlignment="1">
      <alignment vertical="top" wrapText="1"/>
    </xf>
    <xf numFmtId="0" fontId="5" fillId="4" borderId="8" xfId="0" applyFont="1" applyFill="1" applyBorder="1" applyAlignment="1">
      <alignment horizontal="center" vertical="top" wrapText="1" readingOrder="1"/>
    </xf>
    <xf numFmtId="0" fontId="5" fillId="4" borderId="9" xfId="0" applyFont="1" applyFill="1" applyBorder="1" applyAlignment="1">
      <alignment horizontal="center" vertical="top" wrapText="1" readingOrder="1"/>
    </xf>
    <xf numFmtId="0" fontId="3" fillId="4" borderId="18" xfId="0" applyFont="1" applyFill="1" applyBorder="1" applyAlignment="1">
      <alignment horizontal="left" vertical="top" wrapText="1" readingOrder="1"/>
    </xf>
    <xf numFmtId="0" fontId="5" fillId="4" borderId="15" xfId="0" applyFont="1" applyFill="1" applyBorder="1" applyAlignment="1">
      <alignment horizontal="center" vertical="top" wrapText="1" readingOrder="1"/>
    </xf>
    <xf numFmtId="0" fontId="5" fillId="4" borderId="16" xfId="0" applyFont="1" applyFill="1" applyBorder="1" applyAlignment="1">
      <alignment horizontal="center" vertical="top" wrapText="1" readingOrder="1"/>
    </xf>
    <xf numFmtId="0" fontId="5" fillId="4" borderId="13" xfId="0" applyFont="1" applyFill="1" applyBorder="1" applyAlignment="1">
      <alignment horizontal="center" vertical="top" wrapText="1" readingOrder="1"/>
    </xf>
    <xf numFmtId="0" fontId="14" fillId="4" borderId="7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11" fillId="4" borderId="0" xfId="0" applyFont="1" applyFill="1" applyAlignment="1">
      <alignment horizontal="center" vertical="top" wrapText="1"/>
    </xf>
    <xf numFmtId="0" fontId="11" fillId="4" borderId="0" xfId="0" applyNumberFormat="1" applyFont="1" applyFill="1" applyAlignment="1">
      <alignment horizontal="left" vertical="top" wrapText="1"/>
    </xf>
    <xf numFmtId="4" fontId="5" fillId="4" borderId="7" xfId="0" applyNumberFormat="1" applyFont="1" applyFill="1" applyBorder="1" applyAlignment="1">
      <alignment horizontal="center" vertical="center" wrapText="1" readingOrder="1"/>
    </xf>
    <xf numFmtId="0" fontId="3" fillId="4" borderId="15" xfId="0" applyFont="1" applyFill="1" applyBorder="1" applyAlignment="1">
      <alignment horizontal="right" vertical="center" wrapText="1" readingOrder="1"/>
    </xf>
    <xf numFmtId="0" fontId="3" fillId="4" borderId="16" xfId="0" applyFont="1" applyFill="1" applyBorder="1" applyAlignment="1">
      <alignment horizontal="right" vertical="center" wrapText="1" readingOrder="1"/>
    </xf>
    <xf numFmtId="0" fontId="3" fillId="4" borderId="13" xfId="0" applyFont="1" applyFill="1" applyBorder="1" applyAlignment="1">
      <alignment horizontal="right" vertical="center" wrapText="1" readingOrder="1"/>
    </xf>
    <xf numFmtId="4" fontId="5" fillId="3" borderId="8" xfId="0" applyNumberFormat="1" applyFont="1" applyFill="1" applyBorder="1" applyAlignment="1">
      <alignment horizontal="center" vertical="center" wrapText="1" readingOrder="1"/>
    </xf>
    <xf numFmtId="4" fontId="5" fillId="3" borderId="9" xfId="0" applyNumberFormat="1" applyFont="1" applyFill="1" applyBorder="1" applyAlignment="1">
      <alignment horizontal="center" vertical="center" wrapText="1" readingOrder="1"/>
    </xf>
    <xf numFmtId="0" fontId="3" fillId="4" borderId="18" xfId="0" applyFont="1" applyFill="1" applyBorder="1" applyAlignment="1">
      <alignment horizontal="center" vertical="center" readingOrder="1"/>
    </xf>
    <xf numFmtId="0" fontId="3" fillId="4" borderId="8" xfId="0" applyFont="1" applyFill="1" applyBorder="1" applyAlignment="1">
      <alignment horizontal="right" vertical="top" wrapText="1" readingOrder="1"/>
    </xf>
    <xf numFmtId="0" fontId="7" fillId="4" borderId="7" xfId="0" applyFont="1" applyFill="1" applyBorder="1" applyAlignment="1">
      <alignment horizontal="left" vertical="top" wrapText="1" readingOrder="1"/>
    </xf>
    <xf numFmtId="0" fontId="7" fillId="4" borderId="15" xfId="0" applyFont="1" applyFill="1" applyBorder="1" applyAlignment="1">
      <alignment horizontal="left" vertical="top" wrapText="1" readingOrder="1"/>
    </xf>
    <xf numFmtId="0" fontId="7" fillId="4" borderId="13" xfId="0" applyFont="1" applyFill="1" applyBorder="1" applyAlignment="1">
      <alignment horizontal="left" vertical="top" wrapText="1" readingOrder="1"/>
    </xf>
    <xf numFmtId="0" fontId="7" fillId="4" borderId="7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horizontal="left" vertical="top" wrapText="1" readingOrder="1"/>
    </xf>
    <xf numFmtId="0" fontId="5" fillId="4" borderId="12" xfId="0" applyFont="1" applyFill="1" applyBorder="1" applyAlignment="1">
      <alignment horizontal="center" vertical="top" wrapText="1" readingOrder="1"/>
    </xf>
    <xf numFmtId="0" fontId="7" fillId="4" borderId="12" xfId="0" applyFont="1" applyFill="1" applyBorder="1" applyAlignment="1">
      <alignment horizontal="center" vertical="center" wrapText="1" readingOrder="1"/>
    </xf>
    <xf numFmtId="4" fontId="7" fillId="4" borderId="8" xfId="0" applyNumberFormat="1" applyFont="1" applyFill="1" applyBorder="1" applyAlignment="1">
      <alignment horizontal="center" vertical="center" wrapText="1" readingOrder="1"/>
    </xf>
    <xf numFmtId="4" fontId="7" fillId="4" borderId="12" xfId="0" applyNumberFormat="1" applyFont="1" applyFill="1" applyBorder="1" applyAlignment="1">
      <alignment horizontal="center" vertical="center" wrapText="1" readingOrder="1"/>
    </xf>
    <xf numFmtId="4" fontId="7" fillId="4" borderId="9" xfId="0" applyNumberFormat="1" applyFont="1" applyFill="1" applyBorder="1" applyAlignment="1">
      <alignment horizontal="center" vertical="center" wrapText="1" readingOrder="1"/>
    </xf>
    <xf numFmtId="0" fontId="5" fillId="0" borderId="0" xfId="0" applyFont="1" applyAlignment="1">
      <alignment horizontal="center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Хороший" xfId="3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58;&#1040;&#1058;&#1053;&#1067;&#1045;/&#1058;-3-%20&#1084;&#1086;&#1083;&#1086;&#1076;&#1077;&#1078;%20&#1094;&#1077;&#1085;&#1090;&#1088;-%2001.06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8;&#1091;&#1095;&#1080;&#1085;&#1080;&#1085;&#1072;/&#1072;&#1088;&#1093;&#1080;&#1074;&#1095;&#1080;&#1082;/&#1052;&#1062;/&#1056;&#1072;&#1089;&#1095;&#1077;&#1090;%20&#1087;&#1086;%20&#1052;&#1062;%202017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2016 (2)"/>
      <sheetName val="2016"/>
      <sheetName val="стр1"/>
      <sheetName val="Лист1"/>
      <sheetName val="фонд"/>
      <sheetName val="Лист2"/>
    </sheetNames>
    <sheetDataSet>
      <sheetData sheetId="0"/>
      <sheetData sheetId="1"/>
      <sheetData sheetId="2">
        <row r="17">
          <cell r="AE17" t="str">
            <v>Директор МЦ</v>
          </cell>
        </row>
        <row r="19">
          <cell r="AE19" t="str">
            <v>Специалист по работе с молодежью</v>
          </cell>
        </row>
        <row r="25">
          <cell r="AE25" t="str">
            <v>Водитель</v>
          </cell>
        </row>
        <row r="26">
          <cell r="AE26" t="str">
            <v xml:space="preserve">Уборщик служебных помещений 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4"/>
      <sheetName val="73"/>
      <sheetName val="72"/>
      <sheetName val="S"/>
      <sheetName val="4560"/>
      <sheetName val="СВОД"/>
      <sheetName val="211"/>
      <sheetName val="льгот"/>
      <sheetName val="ком"/>
      <sheetName val="тран"/>
      <sheetName val="связ"/>
      <sheetName val="223"/>
      <sheetName val="290+226+225"/>
      <sheetName val="310"/>
      <sheetName val="340"/>
      <sheetName val="расч годов фонда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15">
          <cell r="D15" t="str">
            <v>Заведуюший</v>
          </cell>
          <cell r="E15">
            <v>1</v>
          </cell>
          <cell r="AD15">
            <v>86169</v>
          </cell>
        </row>
        <row r="16">
          <cell r="D16" t="str">
            <v>Ведущий специалист по работе с молодежью</v>
          </cell>
          <cell r="E16">
            <v>1</v>
          </cell>
          <cell r="AD16">
            <v>36443</v>
          </cell>
        </row>
        <row r="17">
          <cell r="D17" t="str">
            <v>Специалист по работе с молодежью, 1 кв. уровень</v>
          </cell>
          <cell r="E17">
            <v>4.5999999999999996</v>
          </cell>
          <cell r="AD17">
            <v>32495</v>
          </cell>
        </row>
        <row r="18">
          <cell r="D18" t="str">
            <v>Водитель автомобиля, 1 кв. уровень</v>
          </cell>
          <cell r="E18">
            <v>1</v>
          </cell>
          <cell r="AD18">
            <v>23375</v>
          </cell>
        </row>
        <row r="19">
          <cell r="D19" t="str">
            <v>Рабочий по комплексному обслуживанию здания</v>
          </cell>
          <cell r="E19">
            <v>0.5</v>
          </cell>
          <cell r="AD19">
            <v>20711</v>
          </cell>
        </row>
        <row r="20">
          <cell r="D20" t="str">
            <v>Уборщик служебных помещений, 1 кв. уровень</v>
          </cell>
          <cell r="E20">
            <v>1</v>
          </cell>
          <cell r="AD20">
            <v>17458</v>
          </cell>
        </row>
        <row r="21">
          <cell r="D21" t="str">
            <v xml:space="preserve">Сторож, 1 кв. уровень </v>
          </cell>
          <cell r="E21">
            <v>3</v>
          </cell>
          <cell r="AD21">
            <v>19510</v>
          </cell>
        </row>
        <row r="22">
          <cell r="D22">
            <v>19510</v>
          </cell>
          <cell r="E22">
            <v>12.1</v>
          </cell>
          <cell r="AD22">
            <v>236161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5"/>
  <sheetViews>
    <sheetView tabSelected="1" zoomScale="80" zoomScaleNormal="80" workbookViewId="0">
      <selection activeCell="B3" sqref="B3:K4"/>
    </sheetView>
  </sheetViews>
  <sheetFormatPr defaultColWidth="9.125" defaultRowHeight="15" x14ac:dyDescent="0.25"/>
  <cols>
    <col min="1" max="1" width="23.75" style="38" customWidth="1"/>
    <col min="2" max="3" width="22.625" style="38" customWidth="1"/>
    <col min="4" max="4" width="14.25" style="38" customWidth="1"/>
    <col min="5" max="5" width="13.125" style="38" customWidth="1"/>
    <col min="6" max="6" width="15.125" style="38" customWidth="1"/>
    <col min="7" max="7" width="11.875" style="38" customWidth="1"/>
    <col min="8" max="8" width="12.75" style="38" customWidth="1"/>
    <col min="9" max="9" width="16.625" style="38" customWidth="1"/>
    <col min="10" max="10" width="13.125" style="38" customWidth="1"/>
    <col min="11" max="11" width="23.875" style="38" customWidth="1"/>
    <col min="12" max="13" width="9.125" style="38"/>
    <col min="14" max="14" width="21.25" style="38" customWidth="1"/>
    <col min="15" max="15" width="16.75" style="38" customWidth="1"/>
    <col min="16" max="16" width="13.75" style="38" customWidth="1"/>
    <col min="17" max="16384" width="9.125" style="38"/>
  </cols>
  <sheetData>
    <row r="1" spans="1:16" x14ac:dyDescent="0.25">
      <c r="A1" s="45"/>
      <c r="B1" s="45"/>
      <c r="C1" s="45"/>
      <c r="D1" s="45"/>
      <c r="E1" s="45"/>
      <c r="F1" s="45"/>
      <c r="G1" s="45"/>
      <c r="H1" s="45"/>
      <c r="I1" s="509" t="s">
        <v>355</v>
      </c>
      <c r="J1" s="509"/>
      <c r="K1" s="45"/>
    </row>
    <row r="2" spans="1:16" ht="105" customHeight="1" x14ac:dyDescent="0.25">
      <c r="A2" s="45"/>
      <c r="B2" s="45"/>
      <c r="C2" s="45"/>
      <c r="D2" s="45"/>
      <c r="E2" s="45"/>
      <c r="F2" s="45"/>
      <c r="G2" s="45"/>
      <c r="H2" s="45"/>
      <c r="I2" s="510" t="s">
        <v>356</v>
      </c>
      <c r="J2" s="510"/>
      <c r="K2" s="510"/>
      <c r="L2" s="171"/>
      <c r="M2" s="171"/>
    </row>
    <row r="3" spans="1:16" ht="30" x14ac:dyDescent="0.25">
      <c r="A3" s="194" t="s">
        <v>212</v>
      </c>
      <c r="B3" s="511" t="str">
        <f>'инновации+добровольчество0,369'!B3:H3</f>
        <v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v>
      </c>
      <c r="C3" s="511"/>
      <c r="D3" s="511"/>
      <c r="E3" s="511"/>
      <c r="F3" s="511"/>
      <c r="G3" s="511"/>
      <c r="H3" s="511"/>
      <c r="I3" s="511"/>
      <c r="J3" s="511"/>
      <c r="K3" s="511"/>
    </row>
    <row r="4" spans="1:16" x14ac:dyDescent="0.25">
      <c r="A4" s="45"/>
      <c r="B4" s="512"/>
      <c r="C4" s="512"/>
      <c r="D4" s="512"/>
      <c r="E4" s="512"/>
      <c r="F4" s="512"/>
      <c r="G4" s="512"/>
      <c r="H4" s="512"/>
      <c r="I4" s="512"/>
      <c r="J4" s="512"/>
      <c r="K4" s="512"/>
    </row>
    <row r="5" spans="1:16" ht="15" customHeight="1" x14ac:dyDescent="0.25">
      <c r="A5" s="513" t="s">
        <v>85</v>
      </c>
      <c r="B5" s="514"/>
      <c r="C5" s="514"/>
      <c r="D5" s="513" t="s">
        <v>32</v>
      </c>
      <c r="E5" s="505"/>
      <c r="F5" s="505"/>
      <c r="G5" s="505"/>
      <c r="H5" s="505"/>
      <c r="I5" s="505"/>
      <c r="J5" s="506"/>
      <c r="K5" s="507" t="s">
        <v>33</v>
      </c>
    </row>
    <row r="6" spans="1:16" ht="120" customHeight="1" x14ac:dyDescent="0.25">
      <c r="A6" s="195" t="s">
        <v>94</v>
      </c>
      <c r="B6" s="196" t="s">
        <v>95</v>
      </c>
      <c r="C6" s="196" t="s">
        <v>96</v>
      </c>
      <c r="D6" s="197" t="s">
        <v>97</v>
      </c>
      <c r="E6" s="198" t="s">
        <v>98</v>
      </c>
      <c r="F6" s="199" t="s">
        <v>103</v>
      </c>
      <c r="G6" s="200" t="s">
        <v>99</v>
      </c>
      <c r="H6" s="200" t="s">
        <v>102</v>
      </c>
      <c r="I6" s="200" t="s">
        <v>100</v>
      </c>
      <c r="J6" s="200" t="s">
        <v>101</v>
      </c>
      <c r="K6" s="508"/>
    </row>
    <row r="7" spans="1:16" x14ac:dyDescent="0.25">
      <c r="A7" s="201">
        <v>1</v>
      </c>
      <c r="B7" s="201">
        <v>2</v>
      </c>
      <c r="C7" s="201">
        <v>3</v>
      </c>
      <c r="D7" s="202">
        <v>4</v>
      </c>
      <c r="E7" s="203">
        <v>5</v>
      </c>
      <c r="F7" s="203">
        <v>6</v>
      </c>
      <c r="G7" s="203">
        <v>7</v>
      </c>
      <c r="H7" s="203">
        <v>8</v>
      </c>
      <c r="I7" s="203">
        <v>9</v>
      </c>
      <c r="J7" s="203">
        <v>10</v>
      </c>
      <c r="K7" s="204">
        <v>11</v>
      </c>
      <c r="N7" s="39"/>
    </row>
    <row r="8" spans="1:16" x14ac:dyDescent="0.25">
      <c r="A8" s="452">
        <f>'инновации+добровольчество0,369'!I27</f>
        <v>1883790.9476417704</v>
      </c>
      <c r="B8" s="452">
        <f>'инновации+добровольчество0,369'!G56</f>
        <v>88559.867159999994</v>
      </c>
      <c r="C8" s="452">
        <f>'инновации+добровольчество0,369'!G74</f>
        <v>297000</v>
      </c>
      <c r="D8" s="453">
        <f>'инновации+добровольчество0,369'!F118</f>
        <v>122254.15452240001</v>
      </c>
      <c r="E8" s="454">
        <f>'инновации+добровольчество0,369'!F188</f>
        <v>349654.9167</v>
      </c>
      <c r="F8" s="5">
        <v>0</v>
      </c>
      <c r="G8" s="454">
        <f>'инновации+добровольчество0,369'!G138</f>
        <v>53191.364759999997</v>
      </c>
      <c r="H8" s="454">
        <f>'инновации+добровольчество0,369'!G146</f>
        <v>7380</v>
      </c>
      <c r="I8" s="454">
        <f>'инновации+добровольчество0,369'!I87+'инновации+добровольчество0,369'!F98</f>
        <v>902125.00499183999</v>
      </c>
      <c r="J8" s="5">
        <f>'инновации+добровольчество0,369'!G104+'инновации+добровольчество0,369'!F446</f>
        <v>188522.1</v>
      </c>
      <c r="K8" s="205">
        <f>SUM(A8:J8)</f>
        <v>3892478.3557760101</v>
      </c>
    </row>
    <row r="9" spans="1:16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6" ht="39" customHeight="1" x14ac:dyDescent="0.25">
      <c r="A10" s="206" t="s">
        <v>213</v>
      </c>
      <c r="B10" s="511" t="str">
        <f>'патриотика0,369'!B3</f>
        <v xml:space="preserve"> 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v>
      </c>
      <c r="C10" s="511"/>
      <c r="D10" s="511"/>
      <c r="E10" s="511"/>
      <c r="F10" s="511"/>
      <c r="G10" s="511"/>
      <c r="H10" s="511"/>
      <c r="I10" s="511"/>
      <c r="J10" s="511"/>
      <c r="K10" s="511"/>
      <c r="N10" s="193" t="s">
        <v>179</v>
      </c>
      <c r="O10" s="207">
        <v>10899143.800000001</v>
      </c>
      <c r="P10" s="39">
        <f>K8+K15+K23</f>
        <v>10899143.796910569</v>
      </c>
    </row>
    <row r="11" spans="1:16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N11" s="38" t="s">
        <v>168</v>
      </c>
      <c r="O11" s="39">
        <f>N7+N15+N23</f>
        <v>0</v>
      </c>
      <c r="P11" s="39"/>
    </row>
    <row r="12" spans="1:16" ht="45" customHeight="1" x14ac:dyDescent="0.25">
      <c r="A12" s="513" t="s">
        <v>85</v>
      </c>
      <c r="B12" s="514"/>
      <c r="C12" s="514"/>
      <c r="D12" s="513" t="s">
        <v>32</v>
      </c>
      <c r="E12" s="505"/>
      <c r="F12" s="505"/>
      <c r="G12" s="505"/>
      <c r="H12" s="505"/>
      <c r="I12" s="505"/>
      <c r="J12" s="506"/>
      <c r="K12" s="507" t="s">
        <v>33</v>
      </c>
      <c r="P12" s="39"/>
    </row>
    <row r="13" spans="1:16" ht="85.15" customHeight="1" x14ac:dyDescent="0.25">
      <c r="A13" s="195" t="s">
        <v>94</v>
      </c>
      <c r="B13" s="196" t="s">
        <v>95</v>
      </c>
      <c r="C13" s="196" t="s">
        <v>96</v>
      </c>
      <c r="D13" s="197" t="s">
        <v>97</v>
      </c>
      <c r="E13" s="198" t="s">
        <v>98</v>
      </c>
      <c r="F13" s="199" t="s">
        <v>103</v>
      </c>
      <c r="G13" s="200" t="s">
        <v>99</v>
      </c>
      <c r="H13" s="200" t="s">
        <v>102</v>
      </c>
      <c r="I13" s="200" t="s">
        <v>100</v>
      </c>
      <c r="J13" s="200" t="s">
        <v>101</v>
      </c>
      <c r="K13" s="508"/>
      <c r="P13" s="39"/>
    </row>
    <row r="14" spans="1:16" x14ac:dyDescent="0.25">
      <c r="A14" s="208">
        <v>1</v>
      </c>
      <c r="B14" s="208">
        <v>2</v>
      </c>
      <c r="C14" s="208">
        <v>3</v>
      </c>
      <c r="D14" s="209">
        <v>4</v>
      </c>
      <c r="E14" s="203">
        <v>6</v>
      </c>
      <c r="F14" s="203">
        <v>7</v>
      </c>
      <c r="G14" s="203">
        <v>8</v>
      </c>
      <c r="H14" s="203">
        <v>9</v>
      </c>
      <c r="I14" s="203">
        <v>10</v>
      </c>
      <c r="J14" s="203">
        <v>11</v>
      </c>
      <c r="K14" s="204">
        <v>12</v>
      </c>
    </row>
    <row r="15" spans="1:16" x14ac:dyDescent="0.25">
      <c r="A15" s="452">
        <f>'патриотика0,369'!I26</f>
        <v>1883790.9464912</v>
      </c>
      <c r="B15" s="452">
        <f>'патриотика0,369'!G152</f>
        <v>88559.867159999994</v>
      </c>
      <c r="C15" s="452">
        <f>'патриотика0,369'!G84</f>
        <v>644700</v>
      </c>
      <c r="D15" s="453">
        <f>'патриотика0,369'!F133</f>
        <v>122254.16452240001</v>
      </c>
      <c r="E15" s="454">
        <f>'патриотика0,369'!F210</f>
        <v>349654.9167</v>
      </c>
      <c r="F15" s="5">
        <v>0</v>
      </c>
      <c r="G15" s="454">
        <f>'патриотика0,369'!G163</f>
        <v>53191.364759999997</v>
      </c>
      <c r="H15" s="454">
        <f>'патриотика0,369'!G171</f>
        <v>7380</v>
      </c>
      <c r="I15" s="454">
        <f>'патриотика0,369'!I99+'патриотика0,369'!F109</f>
        <v>902125.00499183999</v>
      </c>
      <c r="J15" s="5">
        <f>'патриотика0,369'!G139+'патриотика0,369'!F463</f>
        <v>188522.1</v>
      </c>
      <c r="K15" s="205">
        <f>SUM(A15:J15)</f>
        <v>4240178.36462544</v>
      </c>
      <c r="N15" s="39"/>
    </row>
    <row r="16" spans="1:16" ht="12.6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</row>
    <row r="17" spans="1:14" hidden="1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</row>
    <row r="18" spans="1:14" ht="53.45" customHeight="1" x14ac:dyDescent="0.25">
      <c r="A18" s="206" t="s">
        <v>213</v>
      </c>
      <c r="B18" s="511" t="str">
        <f>'таланты+инициативы0,262'!B3</f>
        <v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интелектуального потенциалов подростков и молодежи</v>
      </c>
      <c r="C18" s="511"/>
      <c r="D18" s="511"/>
      <c r="E18" s="511"/>
      <c r="F18" s="511"/>
      <c r="G18" s="511"/>
      <c r="H18" s="511"/>
      <c r="I18" s="511"/>
      <c r="J18" s="511"/>
      <c r="K18" s="511"/>
    </row>
    <row r="19" spans="1:14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4" ht="46.9" customHeight="1" x14ac:dyDescent="0.25">
      <c r="A20" s="502" t="s">
        <v>42</v>
      </c>
      <c r="B20" s="503"/>
      <c r="C20" s="503"/>
      <c r="D20" s="504" t="s">
        <v>32</v>
      </c>
      <c r="E20" s="505"/>
      <c r="F20" s="505"/>
      <c r="G20" s="505"/>
      <c r="H20" s="505"/>
      <c r="I20" s="505"/>
      <c r="J20" s="506"/>
      <c r="K20" s="507" t="s">
        <v>33</v>
      </c>
    </row>
    <row r="21" spans="1:14" ht="84" customHeight="1" x14ac:dyDescent="0.25">
      <c r="A21" s="199" t="s">
        <v>94</v>
      </c>
      <c r="B21" s="199" t="s">
        <v>95</v>
      </c>
      <c r="C21" s="199" t="s">
        <v>96</v>
      </c>
      <c r="D21" s="210" t="s">
        <v>97</v>
      </c>
      <c r="E21" s="211" t="s">
        <v>98</v>
      </c>
      <c r="F21" s="199" t="s">
        <v>103</v>
      </c>
      <c r="G21" s="212" t="s">
        <v>99</v>
      </c>
      <c r="H21" s="212" t="s">
        <v>102</v>
      </c>
      <c r="I21" s="212" t="s">
        <v>100</v>
      </c>
      <c r="J21" s="212" t="s">
        <v>101</v>
      </c>
      <c r="K21" s="508"/>
    </row>
    <row r="22" spans="1:14" x14ac:dyDescent="0.25">
      <c r="A22" s="208">
        <v>1</v>
      </c>
      <c r="B22" s="208">
        <v>2</v>
      </c>
      <c r="C22" s="208">
        <v>3</v>
      </c>
      <c r="D22" s="202">
        <v>5</v>
      </c>
      <c r="E22" s="203">
        <v>6</v>
      </c>
      <c r="F22" s="203">
        <v>7</v>
      </c>
      <c r="G22" s="203">
        <v>8</v>
      </c>
      <c r="H22" s="203">
        <v>9</v>
      </c>
      <c r="I22" s="203">
        <v>10</v>
      </c>
      <c r="J22" s="203">
        <v>11</v>
      </c>
      <c r="K22" s="204">
        <v>12</v>
      </c>
    </row>
    <row r="23" spans="1:14" x14ac:dyDescent="0.25">
      <c r="A23" s="452">
        <f>'таланты+инициативы0,262'!I26</f>
        <v>1337541.9118176003</v>
      </c>
      <c r="B23" s="452">
        <f>'таланты+инициативы0,262'!G138</f>
        <v>62879.995680000007</v>
      </c>
      <c r="C23" s="452">
        <f>'таланты+инициативы0,262'!G76</f>
        <v>213600</v>
      </c>
      <c r="D23" s="453">
        <f>'таланты+инициативы0,262'!F123</f>
        <v>86804.400555200002</v>
      </c>
      <c r="E23" s="454">
        <f>'таланты+инициативы0,262'!F186</f>
        <v>248264.46660000001</v>
      </c>
      <c r="F23" s="5">
        <v>0</v>
      </c>
      <c r="G23" s="454">
        <f>'таланты+инициативы0,262'!G149</f>
        <v>37767.300479999998</v>
      </c>
      <c r="H23" s="454">
        <f>'таланты+инициативы0,262'!G157</f>
        <v>5240</v>
      </c>
      <c r="I23" s="454">
        <f>'таланты+инициативы0,262'!I98+'таланты+инициативы0,262'!F109</f>
        <v>640533.2013763201</v>
      </c>
      <c r="J23" s="5">
        <f>'таланты+инициативы0,262'!G128+'таланты+инициативы0,262'!F439</f>
        <v>133855.79999999999</v>
      </c>
      <c r="K23" s="205">
        <f>SUM(A23:J23)</f>
        <v>2766487.0765091199</v>
      </c>
      <c r="N23" s="39"/>
    </row>
    <row r="24" spans="1:14" x14ac:dyDescent="0.25">
      <c r="A24" s="45"/>
      <c r="B24" s="45"/>
      <c r="C24" s="45"/>
      <c r="D24" s="187"/>
      <c r="E24" s="45"/>
      <c r="F24" s="45"/>
      <c r="G24" s="45"/>
      <c r="H24" s="45"/>
      <c r="I24" s="45"/>
      <c r="J24" s="45"/>
      <c r="K24" s="45"/>
    </row>
    <row r="26" spans="1:14" x14ac:dyDescent="0.25">
      <c r="B26" s="207"/>
    </row>
    <row r="27" spans="1:14" x14ac:dyDescent="0.25">
      <c r="K27" s="39"/>
    </row>
    <row r="28" spans="1:14" x14ac:dyDescent="0.25">
      <c r="B28" s="39"/>
    </row>
    <row r="29" spans="1:14" x14ac:dyDescent="0.25">
      <c r="A29" s="39"/>
    </row>
    <row r="30" spans="1:14" x14ac:dyDescent="0.25">
      <c r="A30" s="39"/>
      <c r="K30" s="39"/>
    </row>
    <row r="31" spans="1:14" x14ac:dyDescent="0.25">
      <c r="K31" s="39"/>
    </row>
    <row r="32" spans="1:14" x14ac:dyDescent="0.25">
      <c r="K32" s="39"/>
    </row>
    <row r="33" spans="11:11" x14ac:dyDescent="0.25">
      <c r="K33" s="39"/>
    </row>
    <row r="34" spans="11:11" x14ac:dyDescent="0.25">
      <c r="K34" s="39"/>
    </row>
    <row r="35" spans="11:11" x14ac:dyDescent="0.25">
      <c r="K35" s="39"/>
    </row>
  </sheetData>
  <mergeCells count="14">
    <mergeCell ref="A20:C20"/>
    <mergeCell ref="D20:J20"/>
    <mergeCell ref="K20:K21"/>
    <mergeCell ref="I1:J1"/>
    <mergeCell ref="I2:K2"/>
    <mergeCell ref="B3:K4"/>
    <mergeCell ref="A5:C5"/>
    <mergeCell ref="D5:J5"/>
    <mergeCell ref="K5:K6"/>
    <mergeCell ref="B10:K10"/>
    <mergeCell ref="A12:C12"/>
    <mergeCell ref="D12:J12"/>
    <mergeCell ref="K12:K13"/>
    <mergeCell ref="B18:K18"/>
  </mergeCells>
  <printOptions horizontalCentered="1" verticalCentered="1"/>
  <pageMargins left="0.31496062992125984" right="0.31496062992125984" top="0.35433070866141736" bottom="0.35433070866141736" header="0" footer="0"/>
  <pageSetup paperSize="9" scale="6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F379"/>
  <sheetViews>
    <sheetView workbookViewId="0">
      <selection activeCell="D1" sqref="D1:E1"/>
    </sheetView>
  </sheetViews>
  <sheetFormatPr defaultRowHeight="15" x14ac:dyDescent="0.25"/>
  <cols>
    <col min="1" max="1" width="31.75" customWidth="1"/>
    <col min="2" max="2" width="25.75" customWidth="1"/>
    <col min="3" max="3" width="41.875" customWidth="1"/>
    <col min="4" max="4" width="15.125" customWidth="1"/>
    <col min="5" max="5" width="41.5" customWidth="1"/>
  </cols>
  <sheetData>
    <row r="1" spans="1:6" ht="108" customHeight="1" x14ac:dyDescent="0.25">
      <c r="D1" s="515" t="s">
        <v>337</v>
      </c>
      <c r="E1" s="515"/>
      <c r="F1" s="144"/>
    </row>
    <row r="3" spans="1:6" x14ac:dyDescent="0.25">
      <c r="A3" s="516" t="s">
        <v>126</v>
      </c>
      <c r="B3" s="516"/>
      <c r="C3" s="516"/>
      <c r="D3" s="516"/>
      <c r="E3" s="516"/>
    </row>
    <row r="4" spans="1:6" ht="35.450000000000003" customHeight="1" x14ac:dyDescent="0.25">
      <c r="A4" s="517" t="s">
        <v>150</v>
      </c>
      <c r="B4" s="517"/>
      <c r="C4" s="517"/>
      <c r="D4" s="517"/>
      <c r="E4" s="517"/>
    </row>
    <row r="5" spans="1:6" ht="60" x14ac:dyDescent="0.25">
      <c r="A5" s="104" t="s">
        <v>127</v>
      </c>
      <c r="B5" s="105" t="s">
        <v>128</v>
      </c>
      <c r="C5" s="104" t="s">
        <v>129</v>
      </c>
      <c r="D5" s="104" t="s">
        <v>130</v>
      </c>
      <c r="E5" s="104" t="s">
        <v>131</v>
      </c>
    </row>
    <row r="6" spans="1:6" x14ac:dyDescent="0.25">
      <c r="A6" s="106">
        <v>1</v>
      </c>
      <c r="B6" s="106">
        <v>2</v>
      </c>
      <c r="C6" s="106">
        <v>3</v>
      </c>
      <c r="D6" s="106">
        <v>4</v>
      </c>
      <c r="E6" s="106">
        <v>5</v>
      </c>
    </row>
    <row r="7" spans="1:6" ht="37.15" customHeight="1" x14ac:dyDescent="0.25">
      <c r="A7" s="531" t="s">
        <v>50</v>
      </c>
      <c r="B7" s="530" t="s">
        <v>151</v>
      </c>
      <c r="C7" s="518" t="s">
        <v>132</v>
      </c>
      <c r="D7" s="519"/>
      <c r="E7" s="520"/>
    </row>
    <row r="8" spans="1:6" ht="14.45" customHeight="1" x14ac:dyDescent="0.25">
      <c r="A8" s="531"/>
      <c r="B8" s="530"/>
      <c r="C8" s="521" t="s">
        <v>133</v>
      </c>
      <c r="D8" s="522"/>
      <c r="E8" s="523"/>
    </row>
    <row r="9" spans="1:6" ht="15" customHeight="1" x14ac:dyDescent="0.25">
      <c r="A9" s="531"/>
      <c r="B9" s="530"/>
      <c r="C9" s="109" t="s">
        <v>140</v>
      </c>
      <c r="D9" s="108" t="s">
        <v>134</v>
      </c>
      <c r="E9" s="238">
        <f>'инновации+добровольчество0,369'!D26</f>
        <v>2.0663999999999998</v>
      </c>
    </row>
    <row r="10" spans="1:6" ht="15" customHeight="1" x14ac:dyDescent="0.25">
      <c r="A10" s="531"/>
      <c r="B10" s="530"/>
      <c r="C10" s="109" t="s">
        <v>93</v>
      </c>
      <c r="D10" s="107" t="s">
        <v>134</v>
      </c>
      <c r="E10" s="239">
        <f>'инновации+добровольчество0,369'!D25</f>
        <v>0.36899999999999999</v>
      </c>
    </row>
    <row r="11" spans="1:6" ht="13.9" customHeight="1" x14ac:dyDescent="0.25">
      <c r="A11" s="531"/>
      <c r="B11" s="530"/>
      <c r="C11" s="544" t="s">
        <v>144</v>
      </c>
      <c r="D11" s="545"/>
      <c r="E11" s="546"/>
    </row>
    <row r="12" spans="1:6" ht="40.15" customHeight="1" x14ac:dyDescent="0.25">
      <c r="A12" s="531"/>
      <c r="B12" s="530"/>
      <c r="C12" s="121" t="s">
        <v>197</v>
      </c>
      <c r="D12" s="101" t="s">
        <v>39</v>
      </c>
      <c r="E12" s="233">
        <f>'инновации+добровольчество0,369'!E53</f>
        <v>28.044</v>
      </c>
    </row>
    <row r="13" spans="1:6" ht="25.15" customHeight="1" x14ac:dyDescent="0.25">
      <c r="A13" s="531"/>
      <c r="B13" s="530"/>
      <c r="C13" s="121" t="s">
        <v>198</v>
      </c>
      <c r="D13" s="101" t="s">
        <v>39</v>
      </c>
      <c r="E13" s="233">
        <f>'инновации+добровольчество0,369'!E54</f>
        <v>7.0110000000000001</v>
      </c>
    </row>
    <row r="14" spans="1:6" ht="21" customHeight="1" x14ac:dyDescent="0.25">
      <c r="A14" s="531"/>
      <c r="B14" s="530"/>
      <c r="C14" s="121" t="s">
        <v>199</v>
      </c>
      <c r="D14" s="101" t="s">
        <v>39</v>
      </c>
      <c r="E14" s="233">
        <f>'инновации+добровольчество0,369'!E55</f>
        <v>21.033000000000001</v>
      </c>
    </row>
    <row r="15" spans="1:6" ht="32.25" customHeight="1" x14ac:dyDescent="0.25">
      <c r="A15" s="531"/>
      <c r="B15" s="530"/>
      <c r="C15" s="532" t="s">
        <v>145</v>
      </c>
      <c r="D15" s="533"/>
      <c r="E15" s="534"/>
    </row>
    <row r="16" spans="1:6" ht="30" customHeight="1" x14ac:dyDescent="0.25">
      <c r="A16" s="531"/>
      <c r="B16" s="530"/>
      <c r="C16" s="111" t="str">
        <f>'инновации+добровольчество0,369'!A64</f>
        <v>Поддержка проектов в рамках грантового конкурса Территория Красноярский край</v>
      </c>
      <c r="D16" s="281" t="str">
        <f>'инновации+добровольчество0,369'!D64</f>
        <v>ед</v>
      </c>
      <c r="E16" s="170">
        <f>'инновации+добровольчество0,369'!E64</f>
        <v>1</v>
      </c>
    </row>
    <row r="17" spans="1:5" ht="16.899999999999999" customHeight="1" x14ac:dyDescent="0.25">
      <c r="A17" s="531"/>
      <c r="B17" s="530"/>
      <c r="C17" s="111" t="str">
        <f>'инновации+добровольчество0,369'!A65</f>
        <v>Наградная продукция к мероприятим</v>
      </c>
      <c r="D17" s="281" t="str">
        <f>'инновации+добровольчество0,369'!D65</f>
        <v>сут</v>
      </c>
      <c r="E17" s="170">
        <f>'инновации+добровольчество0,369'!E65</f>
        <v>19</v>
      </c>
    </row>
    <row r="18" spans="1:5" ht="16.899999999999999" hidden="1" customHeight="1" x14ac:dyDescent="0.25">
      <c r="A18" s="531"/>
      <c r="B18" s="530"/>
      <c r="C18" s="111" t="str">
        <f>'инновации+добровольчество0,369'!A68</f>
        <v>Проживание детей 6 чел</v>
      </c>
      <c r="D18" s="281" t="str">
        <f>'инновации+добровольчество0,369'!D68</f>
        <v>сут</v>
      </c>
      <c r="E18" s="170">
        <f>'инновации+добровольчество0,369'!E68</f>
        <v>0</v>
      </c>
    </row>
    <row r="19" spans="1:5" ht="16.899999999999999" hidden="1" customHeight="1" x14ac:dyDescent="0.25">
      <c r="A19" s="531"/>
      <c r="B19" s="530"/>
      <c r="C19" s="111" t="str">
        <f>'инновации+добровольчество0,369'!A69</f>
        <v>Суточные детей 6 чел</v>
      </c>
      <c r="D19" s="281" t="str">
        <f>'инновации+добровольчество0,369'!D69</f>
        <v>сут</v>
      </c>
      <c r="E19" s="170">
        <f>'инновации+добровольчество0,369'!E69</f>
        <v>0</v>
      </c>
    </row>
    <row r="20" spans="1:5" ht="16.899999999999999" hidden="1" customHeight="1" x14ac:dyDescent="0.25">
      <c r="A20" s="531"/>
      <c r="B20" s="530"/>
      <c r="C20" s="111" t="str">
        <f>'инновации+добровольчество0,369'!A70</f>
        <v>Проекты Территория 2020</v>
      </c>
      <c r="D20" s="281">
        <f>'инновации+добровольчество0,369'!D70</f>
        <v>0</v>
      </c>
      <c r="E20" s="170">
        <f>'инновации+добровольчество0,369'!E70</f>
        <v>0</v>
      </c>
    </row>
    <row r="21" spans="1:5" ht="16.899999999999999" hidden="1" customHeight="1" x14ac:dyDescent="0.25">
      <c r="A21" s="531"/>
      <c r="B21" s="530"/>
      <c r="C21" s="111" t="str">
        <f>'инновации+добровольчество0,369'!A71</f>
        <v>Расходные материалы по проектам</v>
      </c>
      <c r="D21" s="281" t="str">
        <f>'инновации+добровольчество0,369'!D71</f>
        <v>шт</v>
      </c>
      <c r="E21" s="170">
        <f>'инновации+добровольчество0,369'!E71</f>
        <v>0</v>
      </c>
    </row>
    <row r="22" spans="1:5" ht="16.899999999999999" hidden="1" customHeight="1" x14ac:dyDescent="0.25">
      <c r="A22" s="531"/>
      <c r="B22" s="530"/>
      <c r="C22" s="111" t="str">
        <f>'инновации+добровольчество0,369'!A72</f>
        <v>Расходные материалы к мероприятиям</v>
      </c>
      <c r="D22" s="281" t="str">
        <f>'инновации+добровольчество0,369'!D72</f>
        <v>шт</v>
      </c>
      <c r="E22" s="170">
        <f>'инновации+добровольчество0,369'!E72</f>
        <v>0</v>
      </c>
    </row>
    <row r="23" spans="1:5" ht="16.899999999999999" hidden="1" customHeight="1" x14ac:dyDescent="0.25">
      <c r="A23" s="531"/>
      <c r="B23" s="530"/>
      <c r="C23" s="111" t="str">
        <f>'инновации+добровольчество0,369'!A73</f>
        <v>Наградная продукция к мероприятим</v>
      </c>
      <c r="D23" s="281" t="str">
        <f>'инновации+добровольчество0,369'!D73</f>
        <v>шт</v>
      </c>
      <c r="E23" s="170">
        <f>'инновации+добровольчество0,369'!E73</f>
        <v>0</v>
      </c>
    </row>
    <row r="24" spans="1:5" ht="16.899999999999999" hidden="1" customHeight="1" x14ac:dyDescent="0.25">
      <c r="A24" s="531"/>
      <c r="B24" s="530"/>
      <c r="C24" s="111" t="e">
        <f>'инновации+добровольчество0,369'!#REF!</f>
        <v>#REF!</v>
      </c>
      <c r="D24" s="281" t="e">
        <f>'инновации+добровольчество0,369'!#REF!</f>
        <v>#REF!</v>
      </c>
      <c r="E24" s="170" t="e">
        <f>'инновации+добровольчество0,369'!#REF!</f>
        <v>#REF!</v>
      </c>
    </row>
    <row r="25" spans="1:5" ht="16.899999999999999" hidden="1" customHeight="1" x14ac:dyDescent="0.25">
      <c r="A25" s="531"/>
      <c r="B25" s="530"/>
      <c r="C25" s="111" t="e">
        <f>'инновации+добровольчество0,369'!#REF!</f>
        <v>#REF!</v>
      </c>
      <c r="D25" s="281" t="e">
        <f>'инновации+добровольчество0,369'!#REF!</f>
        <v>#REF!</v>
      </c>
      <c r="E25" s="170" t="e">
        <f>'инновации+добровольчество0,369'!#REF!</f>
        <v>#REF!</v>
      </c>
    </row>
    <row r="26" spans="1:5" ht="16.899999999999999" hidden="1" customHeight="1" x14ac:dyDescent="0.25">
      <c r="A26" s="531"/>
      <c r="B26" s="530"/>
      <c r="C26" s="111" t="e">
        <f>'инновации+добровольчество0,369'!#REF!</f>
        <v>#REF!</v>
      </c>
      <c r="D26" s="281" t="e">
        <f>'инновации+добровольчество0,369'!#REF!</f>
        <v>#REF!</v>
      </c>
      <c r="E26" s="170" t="e">
        <f>'инновации+добровольчество0,369'!#REF!</f>
        <v>#REF!</v>
      </c>
    </row>
    <row r="27" spans="1:5" ht="16.899999999999999" hidden="1" customHeight="1" x14ac:dyDescent="0.25">
      <c r="A27" s="531"/>
      <c r="B27" s="530"/>
      <c r="C27" s="111" t="e">
        <f>'инновации+добровольчество0,369'!#REF!</f>
        <v>#REF!</v>
      </c>
      <c r="D27" s="281" t="e">
        <f>'инновации+добровольчество0,369'!#REF!</f>
        <v>#REF!</v>
      </c>
      <c r="E27" s="170" t="e">
        <f>'инновации+добровольчество0,369'!#REF!</f>
        <v>#REF!</v>
      </c>
    </row>
    <row r="28" spans="1:5" ht="21.75" hidden="1" customHeight="1" x14ac:dyDescent="0.25">
      <c r="A28" s="531"/>
      <c r="B28" s="530"/>
      <c r="C28" s="111" t="e">
        <f>'инновации+добровольчество0,369'!#REF!</f>
        <v>#REF!</v>
      </c>
      <c r="D28" s="281" t="e">
        <f>'инновации+добровольчество0,369'!#REF!</f>
        <v>#REF!</v>
      </c>
      <c r="E28" s="170" t="e">
        <f>'инновации+добровольчество0,369'!#REF!</f>
        <v>#REF!</v>
      </c>
    </row>
    <row r="29" spans="1:5" ht="14.45" hidden="1" customHeight="1" x14ac:dyDescent="0.25">
      <c r="A29" s="531"/>
      <c r="B29" s="530"/>
      <c r="C29" s="111" t="e">
        <f>'инновации+добровольчество0,369'!#REF!</f>
        <v>#REF!</v>
      </c>
      <c r="D29" s="281" t="e">
        <f>'инновации+добровольчество0,369'!#REF!</f>
        <v>#REF!</v>
      </c>
      <c r="E29" s="170" t="e">
        <f>'инновации+добровольчество0,369'!#REF!</f>
        <v>#REF!</v>
      </c>
    </row>
    <row r="30" spans="1:5" ht="12" hidden="1" customHeight="1" x14ac:dyDescent="0.25">
      <c r="A30" s="531"/>
      <c r="B30" s="530"/>
      <c r="C30" s="111" t="e">
        <f>'инновации+добровольчество0,369'!#REF!</f>
        <v>#REF!</v>
      </c>
      <c r="D30" s="281" t="e">
        <f>'инновации+добровольчество0,369'!#REF!</f>
        <v>#REF!</v>
      </c>
      <c r="E30" s="170" t="e">
        <f>'инновации+добровольчество0,369'!#REF!</f>
        <v>#REF!</v>
      </c>
    </row>
    <row r="31" spans="1:5" ht="31.5" hidden="1" customHeight="1" x14ac:dyDescent="0.25">
      <c r="A31" s="531"/>
      <c r="B31" s="530"/>
      <c r="C31" s="111" t="e">
        <f>'инновации+добровольчество0,369'!#REF!</f>
        <v>#REF!</v>
      </c>
      <c r="D31" s="281" t="e">
        <f>'инновации+добровольчество0,369'!#REF!</f>
        <v>#REF!</v>
      </c>
      <c r="E31" s="170" t="e">
        <f>'инновации+добровольчество0,369'!#REF!</f>
        <v>#REF!</v>
      </c>
    </row>
    <row r="32" spans="1:5" ht="31.15" hidden="1" customHeight="1" x14ac:dyDescent="0.25">
      <c r="A32" s="531"/>
      <c r="B32" s="530"/>
      <c r="C32" s="111" t="e">
        <f>'инновации+добровольчество0,369'!#REF!</f>
        <v>#REF!</v>
      </c>
      <c r="D32" s="281" t="e">
        <f>'инновации+добровольчество0,369'!#REF!</f>
        <v>#REF!</v>
      </c>
      <c r="E32" s="170" t="e">
        <f>'инновации+добровольчество0,369'!#REF!</f>
        <v>#REF!</v>
      </c>
    </row>
    <row r="33" spans="1:5" ht="12" customHeight="1" x14ac:dyDescent="0.25">
      <c r="A33" s="531"/>
      <c r="B33" s="530"/>
      <c r="C33" s="535" t="s">
        <v>135</v>
      </c>
      <c r="D33" s="536"/>
      <c r="E33" s="537"/>
    </row>
    <row r="34" spans="1:5" ht="12" customHeight="1" x14ac:dyDescent="0.25">
      <c r="A34" s="531"/>
      <c r="B34" s="530"/>
      <c r="C34" s="535" t="s">
        <v>136</v>
      </c>
      <c r="D34" s="536"/>
      <c r="E34" s="537"/>
    </row>
    <row r="35" spans="1:5" ht="21" customHeight="1" x14ac:dyDescent="0.25">
      <c r="A35" s="531"/>
      <c r="B35" s="530"/>
      <c r="C35" s="12" t="str">
        <f>'инновации+добровольчество0,369'!A112</f>
        <v>Теплоэнергия</v>
      </c>
      <c r="D35" s="117" t="str">
        <f>'инновации+добровольчество0,369'!B112</f>
        <v>Гкал</v>
      </c>
      <c r="E35" s="118">
        <f>'инновации+добровольчество0,369'!D112</f>
        <v>20.294999999999998</v>
      </c>
    </row>
    <row r="36" spans="1:5" ht="12" customHeight="1" x14ac:dyDescent="0.25">
      <c r="A36" s="531"/>
      <c r="B36" s="530"/>
      <c r="C36" s="12" t="str">
        <f>'инновации+добровольчество0,369'!A113</f>
        <v xml:space="preserve">Водоснабжение </v>
      </c>
      <c r="D36" s="117" t="str">
        <f>'инновации+добровольчество0,369'!B113</f>
        <v>м2</v>
      </c>
      <c r="E36" s="118">
        <f>'инновации+добровольчество0,369'!D113</f>
        <v>39.224699999999999</v>
      </c>
    </row>
    <row r="37" spans="1:5" ht="12" customHeight="1" x14ac:dyDescent="0.25">
      <c r="A37" s="531"/>
      <c r="B37" s="530"/>
      <c r="C37" s="12" t="str">
        <f>'инновации+добровольчество0,369'!A114</f>
        <v>Водоотведение (септик)</v>
      </c>
      <c r="D37" s="117" t="str">
        <f>'инновации+добровольчество0,369'!B114</f>
        <v>м3</v>
      </c>
      <c r="E37" s="118">
        <f>'инновации+добровольчество0,369'!D114</f>
        <v>2.214</v>
      </c>
    </row>
    <row r="38" spans="1:5" ht="12" customHeight="1" x14ac:dyDescent="0.25">
      <c r="A38" s="531"/>
      <c r="B38" s="530"/>
      <c r="C38" s="12" t="str">
        <f>'инновации+добровольчество0,369'!A115</f>
        <v>Электроэнергия</v>
      </c>
      <c r="D38" s="117" t="str">
        <f>'инновации+добровольчество0,369'!B115</f>
        <v>МВт час.</v>
      </c>
      <c r="E38" s="118">
        <f>'инновации+добровольчество0,369'!D115</f>
        <v>2.214</v>
      </c>
    </row>
    <row r="39" spans="1:5" ht="12" customHeight="1" x14ac:dyDescent="0.25">
      <c r="A39" s="531"/>
      <c r="B39" s="530"/>
      <c r="C39" s="12" t="str">
        <f>'инновации+добровольчество0,369'!A116</f>
        <v>ТКО</v>
      </c>
      <c r="D39" s="117" t="str">
        <f>'инновации+добровольчество0,369'!B116</f>
        <v>договор</v>
      </c>
      <c r="E39" s="118">
        <f>'инновации+добровольчество0,369'!D116</f>
        <v>1.3416840000000001</v>
      </c>
    </row>
    <row r="40" spans="1:5" ht="14.45" customHeight="1" x14ac:dyDescent="0.25">
      <c r="A40" s="531"/>
      <c r="B40" s="530"/>
      <c r="C40" s="258" t="str">
        <f>'инновации+добровольчество0,369'!A117</f>
        <v>Электроэнергия (резерв)</v>
      </c>
      <c r="D40" s="258" t="str">
        <f>'инновации+добровольчество0,369'!B117</f>
        <v>МВт час.</v>
      </c>
      <c r="E40" s="117">
        <f>'инновации+добровольчество0,369'!D117</f>
        <v>0.36899999999999999</v>
      </c>
    </row>
    <row r="41" spans="1:5" ht="26.25" customHeight="1" x14ac:dyDescent="0.25">
      <c r="A41" s="531"/>
      <c r="B41" s="530"/>
      <c r="C41" s="538" t="s">
        <v>137</v>
      </c>
      <c r="D41" s="539"/>
      <c r="E41" s="540"/>
    </row>
    <row r="42" spans="1:5" ht="14.45" customHeight="1" x14ac:dyDescent="0.25">
      <c r="A42" s="531"/>
      <c r="B42" s="530"/>
      <c r="C42" s="126" t="str">
        <f>'инновации+добровольчество0,369'!A155</f>
        <v xml:space="preserve">Уборка территории от снега </v>
      </c>
      <c r="D42" s="117" t="s">
        <v>22</v>
      </c>
      <c r="E42" s="240">
        <f>'инновации+добровольчество0,369'!D155</f>
        <v>0.73799999999999999</v>
      </c>
    </row>
    <row r="43" spans="1:5" ht="14.45" customHeight="1" x14ac:dyDescent="0.25">
      <c r="A43" s="531"/>
      <c r="B43" s="530"/>
      <c r="C43" s="126" t="str">
        <f>'инновации+добровольчество0,369'!A156</f>
        <v>Профилактическая дезинфекция</v>
      </c>
      <c r="D43" s="117" t="s">
        <v>22</v>
      </c>
      <c r="E43" s="240">
        <f>'инновации+добровольчество0,369'!D156</f>
        <v>1.476</v>
      </c>
    </row>
    <row r="44" spans="1:5" ht="14.45" customHeight="1" x14ac:dyDescent="0.25">
      <c r="A44" s="531"/>
      <c r="B44" s="530"/>
      <c r="C44" s="126" t="str">
        <f>'инновации+добровольчество0,369'!A157</f>
        <v>Обслуживание системы видеонаблюдения</v>
      </c>
      <c r="D44" s="117" t="s">
        <v>22</v>
      </c>
      <c r="E44" s="240">
        <f>'инновации+добровольчество0,369'!D157</f>
        <v>4.4279999999999999</v>
      </c>
    </row>
    <row r="45" spans="1:5" ht="14.45" customHeight="1" x14ac:dyDescent="0.25">
      <c r="A45" s="531"/>
      <c r="B45" s="530"/>
      <c r="C45" s="126" t="str">
        <f>'инновации+добровольчество0,369'!A158</f>
        <v>Комплексное обслуживание системы тепловодоснабжения и конструктивных элементов здания</v>
      </c>
      <c r="D45" s="117" t="s">
        <v>22</v>
      </c>
      <c r="E45" s="240">
        <f>'инновации+добровольчество0,369'!D158</f>
        <v>0.36899999999999999</v>
      </c>
    </row>
    <row r="46" spans="1:5" ht="14.45" customHeight="1" x14ac:dyDescent="0.25">
      <c r="A46" s="531"/>
      <c r="B46" s="530"/>
      <c r="C46" s="126" t="str">
        <f>'инновации+добровольчество0,369'!A159</f>
        <v>Договор осмотр технического состояния автомобиля</v>
      </c>
      <c r="D46" s="117" t="s">
        <v>22</v>
      </c>
      <c r="E46" s="240">
        <f>'инновации+добровольчество0,369'!D159</f>
        <v>55.35</v>
      </c>
    </row>
    <row r="47" spans="1:5" ht="22.5" customHeight="1" x14ac:dyDescent="0.25">
      <c r="A47" s="531"/>
      <c r="B47" s="530"/>
      <c r="C47" s="126" t="str">
        <f>'инновации+добровольчество0,369'!A160</f>
        <v>Техническое обслуживание систем пожарной сигнализации</v>
      </c>
      <c r="D47" s="117" t="s">
        <v>22</v>
      </c>
      <c r="E47" s="240">
        <f>'инновации+добровольчество0,369'!D160</f>
        <v>4.4279999999999999</v>
      </c>
    </row>
    <row r="48" spans="1:5" ht="19.5" customHeight="1" x14ac:dyDescent="0.25">
      <c r="A48" s="531"/>
      <c r="B48" s="530"/>
      <c r="C48" s="126" t="str">
        <f>'инновации+добровольчество0,369'!A161</f>
        <v>Заправка катриджей</v>
      </c>
      <c r="D48" s="117" t="s">
        <v>22</v>
      </c>
      <c r="E48" s="240">
        <f>'инновации+добровольчество0,369'!D161</f>
        <v>3.69</v>
      </c>
    </row>
    <row r="49" spans="1:5" ht="13.5" customHeight="1" x14ac:dyDescent="0.25">
      <c r="A49" s="531"/>
      <c r="B49" s="530"/>
      <c r="C49" s="126" t="str">
        <f>'инновации+добровольчество0,369'!A162</f>
        <v>ремонт оборудования</v>
      </c>
      <c r="D49" s="117" t="s">
        <v>22</v>
      </c>
      <c r="E49" s="240">
        <f>'инновации+добровольчество0,369'!D162</f>
        <v>0.36899999999999999</v>
      </c>
    </row>
    <row r="50" spans="1:5" ht="17.25" customHeight="1" x14ac:dyDescent="0.25">
      <c r="A50" s="531"/>
      <c r="B50" s="530"/>
      <c r="C50" s="126" t="str">
        <f>'инновации+добровольчество0,369'!A163</f>
        <v>Медосмотр при устройстве на работу</v>
      </c>
      <c r="D50" s="117" t="s">
        <v>22</v>
      </c>
      <c r="E50" s="240">
        <f>'инновации+добровольчество0,369'!D163</f>
        <v>0.73799999999999999</v>
      </c>
    </row>
    <row r="51" spans="1:5" ht="35.25" customHeight="1" x14ac:dyDescent="0.25">
      <c r="A51" s="531"/>
      <c r="B51" s="530"/>
      <c r="C51" s="126" t="str">
        <f>'инновации+добровольчество0,369'!A164</f>
        <v>Услуги СЕМИС подписка</v>
      </c>
      <c r="D51" s="117" t="s">
        <v>22</v>
      </c>
      <c r="E51" s="240">
        <f>'инновации+добровольчество0,369'!D164</f>
        <v>0.36899999999999999</v>
      </c>
    </row>
    <row r="52" spans="1:5" ht="20.25" customHeight="1" x14ac:dyDescent="0.25">
      <c r="A52" s="531"/>
      <c r="B52" s="530"/>
      <c r="C52" s="126" t="str">
        <f>'инновации+добровольчество0,369'!A165</f>
        <v>Предрейсовое медицинское обследование 200дней*85руб</v>
      </c>
      <c r="D52" s="117" t="s">
        <v>22</v>
      </c>
      <c r="E52" s="240">
        <f>'инновации+добровольчество0,369'!D165</f>
        <v>55.35</v>
      </c>
    </row>
    <row r="53" spans="1:5" x14ac:dyDescent="0.25">
      <c r="A53" s="531"/>
      <c r="B53" s="530"/>
      <c r="C53" s="126" t="str">
        <f>'инновации+добровольчество0,369'!A166</f>
        <v xml:space="preserve">Услуги охраны  </v>
      </c>
      <c r="D53" s="117" t="s">
        <v>22</v>
      </c>
      <c r="E53" s="240">
        <f>'инновации+добровольчество0,369'!D166</f>
        <v>4.4279999999999999</v>
      </c>
    </row>
    <row r="54" spans="1:5" ht="18" customHeight="1" x14ac:dyDescent="0.25">
      <c r="A54" s="531"/>
      <c r="B54" s="530"/>
      <c r="C54" s="126" t="str">
        <f>'инновации+добровольчество0,369'!A167</f>
        <v>Обслуживание систем охранных средств сигнализации (тревожная кнопка)</v>
      </c>
      <c r="D54" s="117" t="s">
        <v>22</v>
      </c>
      <c r="E54" s="240">
        <f>'инновации+добровольчество0,369'!D167</f>
        <v>4.4279999999999999</v>
      </c>
    </row>
    <row r="55" spans="1:5" ht="12" customHeight="1" x14ac:dyDescent="0.25">
      <c r="A55" s="531"/>
      <c r="B55" s="530"/>
      <c r="C55" s="126" t="str">
        <f>'инновации+добровольчество0,369'!A168</f>
        <v>Страховая премия по полису ОСАГО за УАЗ</v>
      </c>
      <c r="D55" s="117" t="s">
        <v>22</v>
      </c>
      <c r="E55" s="240">
        <f>'инновации+добровольчество0,369'!D168</f>
        <v>0.36899999999999999</v>
      </c>
    </row>
    <row r="56" spans="1:5" ht="21" customHeight="1" x14ac:dyDescent="0.25">
      <c r="A56" s="531"/>
      <c r="B56" s="530"/>
      <c r="C56" s="126" t="str">
        <f>'инновации+добровольчество0,369'!A169</f>
        <v>Диагностика бытовой и оргтехники для определения возможности ее дальнейшего использования (244/226)</v>
      </c>
      <c r="D56" s="117" t="s">
        <v>22</v>
      </c>
      <c r="E56" s="240">
        <f>'инновации+добровольчество0,369'!D169</f>
        <v>0.36899999999999999</v>
      </c>
    </row>
    <row r="57" spans="1:5" ht="21" customHeight="1" x14ac:dyDescent="0.25">
      <c r="A57" s="531"/>
      <c r="B57" s="530"/>
      <c r="C57" s="126" t="str">
        <f>'инновации+добровольчество0,369'!A170</f>
        <v>Изготовление снежных фигур</v>
      </c>
      <c r="D57" s="117" t="s">
        <v>22</v>
      </c>
      <c r="E57" s="240">
        <f>'инновации+добровольчество0,369'!D170</f>
        <v>0.36899999999999999</v>
      </c>
    </row>
    <row r="58" spans="1:5" ht="21" customHeight="1" x14ac:dyDescent="0.25">
      <c r="A58" s="531"/>
      <c r="B58" s="530"/>
      <c r="C58" s="126" t="str">
        <f>'инновации+добровольчество0,369'!A171</f>
        <v>Приобретение программного обеспечения</v>
      </c>
      <c r="D58" s="117" t="s">
        <v>22</v>
      </c>
      <c r="E58" s="240">
        <f>'инновации+добровольчество0,369'!D171</f>
        <v>1.476</v>
      </c>
    </row>
    <row r="59" spans="1:5" ht="21" hidden="1" customHeight="1" x14ac:dyDescent="0.25">
      <c r="A59" s="531"/>
      <c r="B59" s="530"/>
      <c r="C59" s="126">
        <f>'инновации+добровольчество0,369'!A172</f>
        <v>0</v>
      </c>
      <c r="D59" s="117" t="s">
        <v>22</v>
      </c>
      <c r="E59" s="240">
        <f>'инновации+добровольчество0,369'!D172</f>
        <v>0.36899999999999999</v>
      </c>
    </row>
    <row r="60" spans="1:5" ht="21" hidden="1" customHeight="1" x14ac:dyDescent="0.25">
      <c r="A60" s="531"/>
      <c r="B60" s="530"/>
      <c r="C60" s="126">
        <f>'инновации+добровольчество0,369'!A173</f>
        <v>0</v>
      </c>
      <c r="D60" s="117" t="s">
        <v>22</v>
      </c>
      <c r="E60" s="240">
        <f>'инновации+добровольчество0,369'!D173</f>
        <v>0.36899999999999999</v>
      </c>
    </row>
    <row r="61" spans="1:5" ht="21" hidden="1" customHeight="1" x14ac:dyDescent="0.25">
      <c r="A61" s="531"/>
      <c r="B61" s="530"/>
      <c r="C61" s="126">
        <f>'инновации+добровольчество0,369'!A174</f>
        <v>0</v>
      </c>
      <c r="D61" s="117" t="s">
        <v>22</v>
      </c>
      <c r="E61" s="240">
        <f>'инновации+добровольчество0,369'!D174</f>
        <v>0.36899999999999999</v>
      </c>
    </row>
    <row r="62" spans="1:5" ht="21" hidden="1" customHeight="1" x14ac:dyDescent="0.25">
      <c r="A62" s="531"/>
      <c r="B62" s="530"/>
      <c r="C62" s="126">
        <f>'инновации+добровольчество0,369'!A175</f>
        <v>0</v>
      </c>
      <c r="D62" s="117" t="s">
        <v>22</v>
      </c>
      <c r="E62" s="240">
        <f>'инновации+добровольчество0,369'!D175</f>
        <v>0.36899999999999999</v>
      </c>
    </row>
    <row r="63" spans="1:5" ht="21" hidden="1" customHeight="1" x14ac:dyDescent="0.25">
      <c r="A63" s="531"/>
      <c r="B63" s="530"/>
      <c r="C63" s="126">
        <f>'инновации+добровольчество0,369'!A176</f>
        <v>0</v>
      </c>
      <c r="D63" s="117" t="s">
        <v>22</v>
      </c>
      <c r="E63" s="240">
        <f>'инновации+добровольчество0,369'!D176</f>
        <v>1.845</v>
      </c>
    </row>
    <row r="64" spans="1:5" ht="21" hidden="1" customHeight="1" x14ac:dyDescent="0.25">
      <c r="A64" s="531"/>
      <c r="B64" s="530"/>
      <c r="C64" s="126">
        <f>'инновации+добровольчество0,369'!A177</f>
        <v>0</v>
      </c>
      <c r="D64" s="117" t="s">
        <v>22</v>
      </c>
      <c r="E64" s="240">
        <f>'инновации+добровольчество0,369'!$D177</f>
        <v>0</v>
      </c>
    </row>
    <row r="65" spans="1:5" ht="21" hidden="1" customHeight="1" x14ac:dyDescent="0.25">
      <c r="A65" s="531"/>
      <c r="B65" s="530"/>
      <c r="C65" s="126">
        <f>'инновации+добровольчество0,369'!A178</f>
        <v>0</v>
      </c>
      <c r="D65" s="117" t="s">
        <v>22</v>
      </c>
      <c r="E65" s="240">
        <f>'инновации+добровольчество0,369'!$D178</f>
        <v>0</v>
      </c>
    </row>
    <row r="66" spans="1:5" ht="21" hidden="1" customHeight="1" x14ac:dyDescent="0.25">
      <c r="A66" s="531"/>
      <c r="B66" s="530"/>
      <c r="C66" s="126">
        <f>'инновации+добровольчество0,369'!A179</f>
        <v>0</v>
      </c>
      <c r="D66" s="117" t="s">
        <v>22</v>
      </c>
      <c r="E66" s="240">
        <f>'инновации+добровольчество0,369'!$D179</f>
        <v>0</v>
      </c>
    </row>
    <row r="67" spans="1:5" ht="21" hidden="1" customHeight="1" x14ac:dyDescent="0.25">
      <c r="A67" s="531"/>
      <c r="B67" s="530"/>
      <c r="C67" s="126">
        <f>'инновации+добровольчество0,369'!A180</f>
        <v>0</v>
      </c>
      <c r="D67" s="117" t="s">
        <v>22</v>
      </c>
      <c r="E67" s="240">
        <f>'инновации+добровольчество0,369'!$D180</f>
        <v>0</v>
      </c>
    </row>
    <row r="68" spans="1:5" ht="21" hidden="1" customHeight="1" x14ac:dyDescent="0.25">
      <c r="A68" s="531"/>
      <c r="B68" s="530"/>
      <c r="C68" s="126">
        <f>'инновации+добровольчество0,369'!A181</f>
        <v>0</v>
      </c>
      <c r="D68" s="117" t="s">
        <v>22</v>
      </c>
      <c r="E68" s="240">
        <f>'инновации+добровольчество0,369'!$D181</f>
        <v>0</v>
      </c>
    </row>
    <row r="69" spans="1:5" ht="21" hidden="1" customHeight="1" x14ac:dyDescent="0.25">
      <c r="A69" s="531"/>
      <c r="B69" s="530"/>
      <c r="C69" s="126">
        <f>'инновации+добровольчество0,369'!A182</f>
        <v>0</v>
      </c>
      <c r="D69" s="117" t="s">
        <v>22</v>
      </c>
      <c r="E69" s="240">
        <f>'инновации+добровольчество0,369'!$D182</f>
        <v>0</v>
      </c>
    </row>
    <row r="70" spans="1:5" ht="21" hidden="1" customHeight="1" x14ac:dyDescent="0.25">
      <c r="A70" s="531"/>
      <c r="B70" s="530"/>
      <c r="C70" s="126">
        <f>'инновации+добровольчество0,369'!A183</f>
        <v>0</v>
      </c>
      <c r="D70" s="117" t="s">
        <v>22</v>
      </c>
      <c r="E70" s="240">
        <f>'инновации+добровольчество0,369'!$D183</f>
        <v>0</v>
      </c>
    </row>
    <row r="71" spans="1:5" ht="21" hidden="1" customHeight="1" x14ac:dyDescent="0.25">
      <c r="A71" s="531"/>
      <c r="B71" s="530"/>
      <c r="C71" s="126">
        <f>'инновации+добровольчество0,369'!A184</f>
        <v>0</v>
      </c>
      <c r="D71" s="117" t="s">
        <v>22</v>
      </c>
      <c r="E71" s="240">
        <f>'инновации+добровольчество0,369'!$D184</f>
        <v>0</v>
      </c>
    </row>
    <row r="72" spans="1:5" ht="21" hidden="1" customHeight="1" x14ac:dyDescent="0.25">
      <c r="A72" s="531"/>
      <c r="B72" s="530"/>
      <c r="C72" s="126">
        <f>'инновации+добровольчество0,369'!A185</f>
        <v>0</v>
      </c>
      <c r="D72" s="117" t="s">
        <v>22</v>
      </c>
      <c r="E72" s="240">
        <f>'инновации+добровольчество0,369'!$D185</f>
        <v>0</v>
      </c>
    </row>
    <row r="73" spans="1:5" ht="21" hidden="1" customHeight="1" x14ac:dyDescent="0.25">
      <c r="A73" s="531"/>
      <c r="B73" s="530"/>
      <c r="C73" s="126">
        <f>'инновации+добровольчество0,369'!A186</f>
        <v>0</v>
      </c>
      <c r="D73" s="117" t="s">
        <v>22</v>
      </c>
      <c r="E73" s="240">
        <f>'инновации+добровольчество0,369'!$D186</f>
        <v>0</v>
      </c>
    </row>
    <row r="74" spans="1:5" ht="21" hidden="1" customHeight="1" x14ac:dyDescent="0.25">
      <c r="A74" s="531"/>
      <c r="B74" s="530"/>
      <c r="C74" s="126">
        <f>'инновации+добровольчество0,369'!A187</f>
        <v>0</v>
      </c>
      <c r="D74" s="117" t="s">
        <v>22</v>
      </c>
      <c r="E74" s="240">
        <f>'инновации+добровольчество0,369'!$D187</f>
        <v>0</v>
      </c>
    </row>
    <row r="75" spans="1:5" ht="21" customHeight="1" x14ac:dyDescent="0.25">
      <c r="A75" s="531"/>
      <c r="B75" s="530"/>
      <c r="C75" s="541" t="s">
        <v>138</v>
      </c>
      <c r="D75" s="542"/>
      <c r="E75" s="543"/>
    </row>
    <row r="76" spans="1:5" ht="21" customHeight="1" x14ac:dyDescent="0.25">
      <c r="A76" s="531"/>
      <c r="B76" s="530"/>
      <c r="C76" s="119" t="str">
        <f>'инновации+добровольчество0,369'!A133</f>
        <v>переговоры по району, мин</v>
      </c>
      <c r="D76" s="145" t="s">
        <v>86</v>
      </c>
      <c r="E76" s="240">
        <f>'инновации+добровольчество0,369'!D133</f>
        <v>19.187999999999999</v>
      </c>
    </row>
    <row r="77" spans="1:5" ht="21" customHeight="1" x14ac:dyDescent="0.25">
      <c r="A77" s="531"/>
      <c r="B77" s="530"/>
      <c r="C77" s="119" t="str">
        <f>'инновации+добровольчество0,369'!A134</f>
        <v>Переговоры за пределами района,мин</v>
      </c>
      <c r="D77" s="145" t="s">
        <v>22</v>
      </c>
      <c r="E77" s="240">
        <f>'инновации+добровольчество0,369'!D134</f>
        <v>3.6973799999999999</v>
      </c>
    </row>
    <row r="78" spans="1:5" ht="21" customHeight="1" x14ac:dyDescent="0.25">
      <c r="A78" s="531"/>
      <c r="B78" s="530"/>
      <c r="C78" s="119" t="str">
        <f>'инновации+добровольчество0,369'!A135</f>
        <v>Абоненская плата за услуги связи, номеров</v>
      </c>
      <c r="D78" s="145" t="s">
        <v>37</v>
      </c>
      <c r="E78" s="240">
        <f>'инновации+добровольчество0,369'!D135</f>
        <v>0.36899999999999999</v>
      </c>
    </row>
    <row r="79" spans="1:5" ht="21" customHeight="1" x14ac:dyDescent="0.25">
      <c r="A79" s="531"/>
      <c r="B79" s="530"/>
      <c r="C79" s="119" t="str">
        <f>'инновации+добровольчество0,369'!A136</f>
        <v xml:space="preserve">Абоненская плата за услуги Интернет </v>
      </c>
      <c r="D79" s="145" t="s">
        <v>37</v>
      </c>
      <c r="E79" s="240">
        <f>'инновации+добровольчество0,369'!D136</f>
        <v>0.36899999999999999</v>
      </c>
    </row>
    <row r="80" spans="1:5" ht="21" customHeight="1" x14ac:dyDescent="0.25">
      <c r="A80" s="531"/>
      <c r="B80" s="530"/>
      <c r="C80" s="119" t="str">
        <f>'инновации+добровольчество0,369'!A137</f>
        <v>Почтовые конверты</v>
      </c>
      <c r="D80" s="145" t="s">
        <v>38</v>
      </c>
      <c r="E80" s="240">
        <f>'инновации+добровольчество0,369'!D137</f>
        <v>1.476</v>
      </c>
    </row>
    <row r="81" spans="1:5" ht="16.149999999999999" hidden="1" customHeight="1" x14ac:dyDescent="0.25">
      <c r="A81" s="531"/>
      <c r="B81" s="530"/>
      <c r="C81" s="119" t="e">
        <f>'инновации+добровольчество0,369'!#REF!</f>
        <v>#REF!</v>
      </c>
      <c r="D81" s="145" t="s">
        <v>38</v>
      </c>
      <c r="E81" s="240" t="e">
        <f>'инновации+добровольчество0,369'!#REF!</f>
        <v>#REF!</v>
      </c>
    </row>
    <row r="82" spans="1:5" ht="15.6" hidden="1" customHeight="1" x14ac:dyDescent="0.25">
      <c r="A82" s="531"/>
      <c r="B82" s="530"/>
      <c r="C82" s="119" t="e">
        <f>'инновации+добровольчество0,369'!#REF!</f>
        <v>#REF!</v>
      </c>
      <c r="D82" s="145" t="s">
        <v>22</v>
      </c>
      <c r="E82" s="240" t="e">
        <f>'инновации+добровольчество0,369'!#REF!</f>
        <v>#REF!</v>
      </c>
    </row>
    <row r="83" spans="1:5" s="146" customFormat="1" ht="12" customHeight="1" x14ac:dyDescent="0.2">
      <c r="A83" s="531"/>
      <c r="B83" s="530"/>
      <c r="C83" s="544" t="s">
        <v>139</v>
      </c>
      <c r="D83" s="545"/>
      <c r="E83" s="546"/>
    </row>
    <row r="84" spans="1:5" s="146" customFormat="1" ht="12" customHeight="1" x14ac:dyDescent="0.2">
      <c r="A84" s="531"/>
      <c r="B84" s="530"/>
      <c r="C84" s="110" t="s">
        <v>188</v>
      </c>
      <c r="D84" s="147" t="s">
        <v>143</v>
      </c>
      <c r="E84" s="241">
        <f>'инновации+добровольчество0,369'!D83</f>
        <v>0.36899999999999999</v>
      </c>
    </row>
    <row r="85" spans="1:5" s="146" customFormat="1" ht="12" customHeight="1" x14ac:dyDescent="0.2">
      <c r="A85" s="531"/>
      <c r="B85" s="530"/>
      <c r="C85" s="120" t="s">
        <v>141</v>
      </c>
      <c r="D85" s="147" t="s">
        <v>134</v>
      </c>
      <c r="E85" s="241">
        <f>'инновации+добровольчество0,369'!D84</f>
        <v>0.36899999999999999</v>
      </c>
    </row>
    <row r="86" spans="1:5" s="146" customFormat="1" ht="12" customHeight="1" x14ac:dyDescent="0.2">
      <c r="A86" s="531"/>
      <c r="B86" s="530"/>
      <c r="C86" s="120" t="s">
        <v>87</v>
      </c>
      <c r="D86" s="147" t="s">
        <v>134</v>
      </c>
      <c r="E86" s="241">
        <f>'инновации+добровольчество0,369'!D85</f>
        <v>0.1845</v>
      </c>
    </row>
    <row r="87" spans="1:5" s="146" customFormat="1" ht="12" customHeight="1" x14ac:dyDescent="0.2">
      <c r="A87" s="531"/>
      <c r="B87" s="530"/>
      <c r="C87" s="120" t="s">
        <v>142</v>
      </c>
      <c r="D87" s="147" t="s">
        <v>134</v>
      </c>
      <c r="E87" s="241">
        <f>'инновации+добровольчество0,369'!D86</f>
        <v>0.36899999999999999</v>
      </c>
    </row>
    <row r="88" spans="1:5" s="146" customFormat="1" ht="12" customHeight="1" x14ac:dyDescent="0.2">
      <c r="A88" s="531"/>
      <c r="B88" s="530"/>
      <c r="C88" s="524" t="s">
        <v>146</v>
      </c>
      <c r="D88" s="525"/>
      <c r="E88" s="526"/>
    </row>
    <row r="89" spans="1:5" s="146" customFormat="1" ht="12" customHeight="1" x14ac:dyDescent="0.2">
      <c r="A89" s="531"/>
      <c r="B89" s="530"/>
      <c r="C89" s="122" t="str">
        <f>'инновации+добровольчество0,369'!A103</f>
        <v>Пособие по уходу за ребенком до 3-х лет</v>
      </c>
      <c r="D89" s="123" t="s">
        <v>122</v>
      </c>
      <c r="E89" s="237">
        <f>E84</f>
        <v>0.36899999999999999</v>
      </c>
    </row>
    <row r="90" spans="1:5" s="146" customFormat="1" ht="12" hidden="1" customHeight="1" x14ac:dyDescent="0.2">
      <c r="A90" s="531"/>
      <c r="B90" s="530"/>
      <c r="C90" s="544" t="s">
        <v>147</v>
      </c>
      <c r="D90" s="545"/>
      <c r="E90" s="546"/>
    </row>
    <row r="91" spans="1:5" s="146" customFormat="1" ht="12" hidden="1" customHeight="1" x14ac:dyDescent="0.2">
      <c r="A91" s="531"/>
      <c r="B91" s="530"/>
      <c r="C91" s="121" t="s">
        <v>197</v>
      </c>
      <c r="D91" s="101" t="s">
        <v>39</v>
      </c>
      <c r="E91" s="233">
        <f>'инновации+добровольчество0,369'!E124</f>
        <v>0.36899999999999999</v>
      </c>
    </row>
    <row r="92" spans="1:5" ht="28.15" hidden="1" customHeight="1" x14ac:dyDescent="0.25">
      <c r="A92" s="531"/>
      <c r="B92" s="530"/>
      <c r="C92" s="121" t="s">
        <v>198</v>
      </c>
      <c r="D92" s="101" t="s">
        <v>39</v>
      </c>
      <c r="E92" s="233">
        <f>'инновации+добровольчество0,369'!E125</f>
        <v>0.33500000000000002</v>
      </c>
    </row>
    <row r="93" spans="1:5" ht="28.15" hidden="1" customHeight="1" x14ac:dyDescent="0.25">
      <c r="A93" s="531"/>
      <c r="B93" s="530"/>
      <c r="C93" s="121" t="s">
        <v>199</v>
      </c>
      <c r="D93" s="101" t="s">
        <v>39</v>
      </c>
      <c r="E93" s="233">
        <f>'инновации+добровольчество0,369'!E126</f>
        <v>0.33500000000000002</v>
      </c>
    </row>
    <row r="94" spans="1:5" ht="28.15" customHeight="1" x14ac:dyDescent="0.25">
      <c r="A94" s="531"/>
      <c r="B94" s="530"/>
      <c r="C94" s="527" t="s">
        <v>148</v>
      </c>
      <c r="D94" s="528"/>
      <c r="E94" s="529"/>
    </row>
    <row r="95" spans="1:5" ht="28.15" hidden="1" customHeight="1" x14ac:dyDescent="0.25">
      <c r="A95" s="531"/>
      <c r="B95" s="530"/>
      <c r="C95" s="124" t="str">
        <f>'инновации+добровольчество0,369'!A144</f>
        <v>Проезд к месту учебы</v>
      </c>
      <c r="D95" s="125" t="s">
        <v>122</v>
      </c>
      <c r="E95" s="84">
        <f>'инновации+добровольчество0,369'!D144</f>
        <v>0</v>
      </c>
    </row>
    <row r="96" spans="1:5" ht="22.15" customHeight="1" x14ac:dyDescent="0.25">
      <c r="A96" s="531"/>
      <c r="B96" s="530"/>
      <c r="C96" s="124" t="str">
        <f>'инновации+добровольчество0,369'!A145</f>
        <v>Провоз груза 2000 кг (1 кг=9,50 руб)</v>
      </c>
      <c r="D96" s="125" t="s">
        <v>22</v>
      </c>
      <c r="E96" s="84">
        <f>'инновации+добровольчество0,369'!D145</f>
        <v>0.36899999999999999</v>
      </c>
    </row>
    <row r="97" spans="1:5" ht="18" customHeight="1" x14ac:dyDescent="0.25">
      <c r="A97" s="531"/>
      <c r="B97" s="530"/>
      <c r="C97" s="541" t="s">
        <v>149</v>
      </c>
      <c r="D97" s="542"/>
      <c r="E97" s="543"/>
    </row>
    <row r="98" spans="1:5" ht="18.75" customHeight="1" x14ac:dyDescent="0.25">
      <c r="A98" s="531"/>
      <c r="B98" s="530"/>
      <c r="C98" s="112" t="str">
        <f>'инновации+добровольчество0,369'!A194</f>
        <v>Обучение электроустановки</v>
      </c>
      <c r="D98" s="67" t="str">
        <f>'инновации+добровольчество0,369'!B194</f>
        <v>договор</v>
      </c>
      <c r="E98" s="170">
        <f>'инновации+добровольчество0,369'!D194</f>
        <v>0.73799999999999999</v>
      </c>
    </row>
    <row r="99" spans="1:5" ht="13.5" customHeight="1" x14ac:dyDescent="0.25">
      <c r="A99" s="531"/>
      <c r="B99" s="530"/>
      <c r="C99" s="112" t="str">
        <f>'инновации+добровольчество0,369'!A195</f>
        <v>переподготовка</v>
      </c>
      <c r="D99" s="67" t="str">
        <f>'инновации+добровольчество0,369'!B195</f>
        <v>договор</v>
      </c>
      <c r="E99" s="170">
        <f>'инновации+добровольчество0,369'!D195</f>
        <v>1.107</v>
      </c>
    </row>
    <row r="100" spans="1:5" ht="16.5" customHeight="1" x14ac:dyDescent="0.25">
      <c r="A100" s="531"/>
      <c r="B100" s="530"/>
      <c r="C100" s="112" t="str">
        <f>'инновации+добровольчество0,369'!A196</f>
        <v>Пиломатериал</v>
      </c>
      <c r="D100" s="67" t="str">
        <f>'инновации+добровольчество0,369'!B196</f>
        <v>шт</v>
      </c>
      <c r="E100" s="170">
        <f>'инновации+добровольчество0,369'!D196</f>
        <v>2.5830000000000002</v>
      </c>
    </row>
    <row r="101" spans="1:5" ht="17.25" customHeight="1" x14ac:dyDescent="0.25">
      <c r="A101" s="531"/>
      <c r="B101" s="530"/>
      <c r="C101" s="112" t="str">
        <f>'инновации+добровольчество0,369'!A197</f>
        <v>Тонеры для картриджей Kyocera</v>
      </c>
      <c r="D101" s="67" t="str">
        <f>'инновации+добровольчество0,369'!B197</f>
        <v>шт</v>
      </c>
      <c r="E101" s="170">
        <f>'инновации+добровольчество0,369'!D197</f>
        <v>1.845</v>
      </c>
    </row>
    <row r="102" spans="1:5" ht="18.75" customHeight="1" x14ac:dyDescent="0.25">
      <c r="A102" s="531"/>
      <c r="B102" s="530"/>
      <c r="C102" s="112" t="str">
        <f>'инновации+добровольчество0,369'!A198</f>
        <v>Комплект тонеров для цветного принтера Canon</v>
      </c>
      <c r="D102" s="67" t="str">
        <f>'инновации+добровольчество0,369'!B198</f>
        <v>шт</v>
      </c>
      <c r="E102" s="170">
        <f>'инновации+добровольчество0,369'!D198</f>
        <v>1.845</v>
      </c>
    </row>
    <row r="103" spans="1:5" ht="18.75" customHeight="1" x14ac:dyDescent="0.25">
      <c r="A103" s="531"/>
      <c r="B103" s="530"/>
      <c r="C103" s="112" t="str">
        <f>'инновации+добровольчество0,369'!A199</f>
        <v>Комплект тонера для цветного принтера Hp</v>
      </c>
      <c r="D103" s="67" t="str">
        <f>'инновации+добровольчество0,369'!B199</f>
        <v>шт</v>
      </c>
      <c r="E103" s="170">
        <f>'инновации+добровольчество0,369'!D199</f>
        <v>0.73799999999999999</v>
      </c>
    </row>
    <row r="104" spans="1:5" ht="24" customHeight="1" x14ac:dyDescent="0.25">
      <c r="A104" s="531"/>
      <c r="B104" s="530"/>
      <c r="C104" s="112" t="str">
        <f>'инновации+добровольчество0,369'!A200</f>
        <v>Флеш накопители  16 гб</v>
      </c>
      <c r="D104" s="67" t="str">
        <f>'инновации+добровольчество0,369'!B200</f>
        <v>шт</v>
      </c>
      <c r="E104" s="170">
        <f>'инновации+добровольчество0,369'!D200</f>
        <v>2.5830000000000002</v>
      </c>
    </row>
    <row r="105" spans="1:5" ht="24" customHeight="1" x14ac:dyDescent="0.25">
      <c r="A105" s="531"/>
      <c r="B105" s="530"/>
      <c r="C105" s="112" t="str">
        <f>'инновации+добровольчество0,369'!A201</f>
        <v>Флеш накопители  64 гб</v>
      </c>
      <c r="D105" s="67" t="str">
        <f>'инновации+добровольчество0,369'!B201</f>
        <v>шт</v>
      </c>
      <c r="E105" s="170">
        <f>'инновации+добровольчество0,369'!D201</f>
        <v>1.845</v>
      </c>
    </row>
    <row r="106" spans="1:5" ht="18.600000000000001" customHeight="1" x14ac:dyDescent="0.25">
      <c r="A106" s="531"/>
      <c r="B106" s="530"/>
      <c r="C106" s="112" t="str">
        <f>'инновации+добровольчество0,369'!A202</f>
        <v>Мышь USB</v>
      </c>
      <c r="D106" s="67" t="str">
        <f>'инновации+добровольчество0,369'!B202</f>
        <v>шт</v>
      </c>
      <c r="E106" s="170">
        <f>'инновации+добровольчество0,369'!D202</f>
        <v>1.476</v>
      </c>
    </row>
    <row r="107" spans="1:5" ht="15.6" customHeight="1" x14ac:dyDescent="0.25">
      <c r="A107" s="531"/>
      <c r="B107" s="530"/>
      <c r="C107" s="112" t="str">
        <f>'инновации+добровольчество0,369'!A203</f>
        <v xml:space="preserve">Мешки для мусора </v>
      </c>
      <c r="D107" s="67" t="str">
        <f>'инновации+добровольчество0,369'!B203</f>
        <v>шт</v>
      </c>
      <c r="E107" s="170">
        <f>'инновации+добровольчество0,369'!D203</f>
        <v>36.9</v>
      </c>
    </row>
    <row r="108" spans="1:5" ht="12" customHeight="1" x14ac:dyDescent="0.25">
      <c r="A108" s="531"/>
      <c r="B108" s="530"/>
      <c r="C108" s="112" t="str">
        <f>'инновации+добровольчество0,369'!A204</f>
        <v>Жидкое мыло</v>
      </c>
      <c r="D108" s="67" t="str">
        <f>'инновации+добровольчество0,369'!B204</f>
        <v>шт</v>
      </c>
      <c r="E108" s="170">
        <f>'инновации+добровольчество0,369'!D204</f>
        <v>5.5350000000000001</v>
      </c>
    </row>
    <row r="109" spans="1:5" ht="12" customHeight="1" x14ac:dyDescent="0.25">
      <c r="A109" s="531"/>
      <c r="B109" s="530"/>
      <c r="C109" s="112" t="str">
        <f>'инновации+добровольчество0,369'!A205</f>
        <v>Туалетная бумага</v>
      </c>
      <c r="D109" s="67" t="str">
        <f>'инновации+добровольчество0,369'!B205</f>
        <v>шт</v>
      </c>
      <c r="E109" s="170">
        <f>'инновации+добровольчество0,369'!D205</f>
        <v>36.9</v>
      </c>
    </row>
    <row r="110" spans="1:5" ht="12" customHeight="1" x14ac:dyDescent="0.25">
      <c r="A110" s="531"/>
      <c r="B110" s="530"/>
      <c r="C110" s="112" t="str">
        <f>'инновации+добровольчество0,369'!A206</f>
        <v>Тряпки для мытья</v>
      </c>
      <c r="D110" s="67" t="str">
        <f>'инновации+добровольчество0,369'!B206</f>
        <v>шт</v>
      </c>
      <c r="E110" s="170">
        <f>'инновации+добровольчество0,369'!D206</f>
        <v>14.76</v>
      </c>
    </row>
    <row r="111" spans="1:5" ht="12" customHeight="1" x14ac:dyDescent="0.25">
      <c r="A111" s="531"/>
      <c r="B111" s="530"/>
      <c r="C111" s="112" t="str">
        <f>'инновации+добровольчество0,369'!A207</f>
        <v>Бытовая химия</v>
      </c>
      <c r="D111" s="67" t="str">
        <f>'инновации+добровольчество0,369'!B207</f>
        <v>шт</v>
      </c>
      <c r="E111" s="170">
        <f>'инновации+добровольчество0,369'!D207</f>
        <v>3.69</v>
      </c>
    </row>
    <row r="112" spans="1:5" ht="12" customHeight="1" x14ac:dyDescent="0.25">
      <c r="A112" s="531"/>
      <c r="B112" s="530"/>
      <c r="C112" s="112" t="str">
        <f>'инновации+добровольчество0,369'!A208</f>
        <v>Фанера</v>
      </c>
      <c r="D112" s="67" t="str">
        <f>'инновации+добровольчество0,369'!B208</f>
        <v>шт</v>
      </c>
      <c r="E112" s="170">
        <f>'инновации+добровольчество0,369'!D208</f>
        <v>3.69</v>
      </c>
    </row>
    <row r="113" spans="1:5" ht="12" customHeight="1" x14ac:dyDescent="0.25">
      <c r="A113" s="531"/>
      <c r="B113" s="530"/>
      <c r="C113" s="112" t="str">
        <f>'инновации+добровольчество0,369'!A209</f>
        <v>Антифриз</v>
      </c>
      <c r="D113" s="67" t="str">
        <f>'инновации+добровольчество0,369'!B209</f>
        <v>шт</v>
      </c>
      <c r="E113" s="170">
        <f>'инновации+добровольчество0,369'!D209</f>
        <v>7.38</v>
      </c>
    </row>
    <row r="114" spans="1:5" ht="12" customHeight="1" x14ac:dyDescent="0.25">
      <c r="A114" s="531"/>
      <c r="B114" s="530"/>
      <c r="C114" s="112" t="str">
        <f>'инновации+добровольчество0,369'!A210</f>
        <v>Баннера</v>
      </c>
      <c r="D114" s="67" t="str">
        <f>'инновации+добровольчество0,369'!B210</f>
        <v>шт</v>
      </c>
      <c r="E114" s="170">
        <f>'инновации+добровольчество0,369'!D210</f>
        <v>1.845</v>
      </c>
    </row>
    <row r="115" spans="1:5" ht="12" customHeight="1" x14ac:dyDescent="0.25">
      <c r="A115" s="531"/>
      <c r="B115" s="530"/>
      <c r="C115" s="112" t="str">
        <f>'инновации+добровольчество0,369'!A211</f>
        <v>Гвозди</v>
      </c>
      <c r="D115" s="67" t="str">
        <f>'инновации+добровольчество0,369'!B211</f>
        <v>шт</v>
      </c>
      <c r="E115" s="170">
        <f>'инновации+добровольчество0,369'!D211</f>
        <v>7.38</v>
      </c>
    </row>
    <row r="116" spans="1:5" ht="12" customHeight="1" x14ac:dyDescent="0.25">
      <c r="A116" s="531"/>
      <c r="B116" s="530"/>
      <c r="C116" s="112" t="str">
        <f>'инновации+добровольчество0,369'!A212</f>
        <v>Саморезы</v>
      </c>
      <c r="D116" s="67" t="str">
        <f>'инновации+добровольчество0,369'!B212</f>
        <v>шт</v>
      </c>
      <c r="E116" s="170">
        <f>'инновации+добровольчество0,369'!D212</f>
        <v>18.45</v>
      </c>
    </row>
    <row r="117" spans="1:5" ht="12" customHeight="1" x14ac:dyDescent="0.25">
      <c r="A117" s="531"/>
      <c r="B117" s="530"/>
      <c r="C117" s="112" t="str">
        <f>'инновации+добровольчество0,369'!A213</f>
        <v>Инструмент металлический ручной</v>
      </c>
      <c r="D117" s="67" t="str">
        <f>'инновации+добровольчество0,369'!B213</f>
        <v>шт</v>
      </c>
      <c r="E117" s="170">
        <f>'инновации+добровольчество0,369'!D213</f>
        <v>1.845</v>
      </c>
    </row>
    <row r="118" spans="1:5" ht="12" customHeight="1" x14ac:dyDescent="0.25">
      <c r="A118" s="531"/>
      <c r="B118" s="530"/>
      <c r="C118" s="112" t="str">
        <f>'инновации+добровольчество0,369'!A214</f>
        <v>Краска эмаль</v>
      </c>
      <c r="D118" s="67" t="str">
        <f>'инновации+добровольчество0,369'!B214</f>
        <v>шт</v>
      </c>
      <c r="E118" s="170">
        <f>'инновации+добровольчество0,369'!D214</f>
        <v>11.07</v>
      </c>
    </row>
    <row r="119" spans="1:5" ht="12" hidden="1" customHeight="1" x14ac:dyDescent="0.25">
      <c r="A119" s="531"/>
      <c r="B119" s="530"/>
      <c r="C119" s="112" t="str">
        <f>'инновации+добровольчество0,369'!A215</f>
        <v>Краска ВДН</v>
      </c>
      <c r="D119" s="67" t="str">
        <f>'инновации+добровольчество0,369'!B215</f>
        <v>шт</v>
      </c>
      <c r="E119" s="170">
        <f>'инновации+добровольчество0,369'!D215</f>
        <v>3.69</v>
      </c>
    </row>
    <row r="120" spans="1:5" ht="12" hidden="1" customHeight="1" x14ac:dyDescent="0.25">
      <c r="A120" s="531"/>
      <c r="B120" s="530"/>
      <c r="C120" s="112" t="str">
        <f>'инновации+добровольчество0,369'!A216</f>
        <v>Кисти</v>
      </c>
      <c r="D120" s="67" t="str">
        <f>'инновации+добровольчество0,369'!B216</f>
        <v>шт</v>
      </c>
      <c r="E120" s="170">
        <f>'инновации+добровольчество0,369'!D216</f>
        <v>14.76</v>
      </c>
    </row>
    <row r="121" spans="1:5" ht="12" customHeight="1" x14ac:dyDescent="0.25">
      <c r="A121" s="531"/>
      <c r="B121" s="530"/>
      <c r="C121" s="112" t="str">
        <f>'инновации+добровольчество0,369'!A217</f>
        <v>Перчатка пвх</v>
      </c>
      <c r="D121" s="67" t="str">
        <f>'инновации+добровольчество0,369'!B217</f>
        <v>шт</v>
      </c>
      <c r="E121" s="170">
        <f>'инновации+добровольчество0,369'!D217</f>
        <v>36.9</v>
      </c>
    </row>
    <row r="122" spans="1:5" ht="12" customHeight="1" x14ac:dyDescent="0.25">
      <c r="A122" s="531"/>
      <c r="B122" s="530"/>
      <c r="C122" s="112" t="str">
        <f>'инновации+добровольчество0,369'!A218</f>
        <v>краска кудо</v>
      </c>
      <c r="D122" s="67" t="str">
        <f>'инновации+добровольчество0,369'!B218</f>
        <v>шт</v>
      </c>
      <c r="E122" s="170">
        <f>'инновации+добровольчество0,369'!D218</f>
        <v>0.36899999999999999</v>
      </c>
    </row>
    <row r="123" spans="1:5" ht="12" customHeight="1" x14ac:dyDescent="0.25">
      <c r="A123" s="531"/>
      <c r="B123" s="530"/>
      <c r="C123" s="112" t="str">
        <f>'инновации+добровольчество0,369'!A219</f>
        <v>Валик+ванночка</v>
      </c>
      <c r="D123" s="67" t="str">
        <f>'инновации+добровольчество0,369'!B219</f>
        <v>шт</v>
      </c>
      <c r="E123" s="170">
        <f>'инновации+добровольчество0,369'!D219</f>
        <v>3.69</v>
      </c>
    </row>
    <row r="124" spans="1:5" ht="12" customHeight="1" x14ac:dyDescent="0.25">
      <c r="A124" s="531"/>
      <c r="B124" s="530"/>
      <c r="C124" s="112" t="str">
        <f>'инновации+добровольчество0,369'!A220</f>
        <v>Ножницыы</v>
      </c>
      <c r="D124" s="67" t="str">
        <f>'инновации+добровольчество0,369'!B220</f>
        <v>шт</v>
      </c>
      <c r="E124" s="170">
        <f>'инновации+добровольчество0,369'!D220</f>
        <v>3.69</v>
      </c>
    </row>
    <row r="125" spans="1:5" ht="12" customHeight="1" x14ac:dyDescent="0.25">
      <c r="A125" s="531"/>
      <c r="B125" s="530"/>
      <c r="C125" s="112" t="str">
        <f>'инновации+добровольчество0,369'!A221</f>
        <v>Канцелярские расходники</v>
      </c>
      <c r="D125" s="67" t="str">
        <f>'инновации+добровольчество0,369'!B221</f>
        <v>шт</v>
      </c>
      <c r="E125" s="170">
        <f>'инновации+добровольчество0,369'!D221</f>
        <v>36.9</v>
      </c>
    </row>
    <row r="126" spans="1:5" ht="12" customHeight="1" x14ac:dyDescent="0.25">
      <c r="A126" s="531"/>
      <c r="B126" s="530"/>
      <c r="C126" s="112" t="str">
        <f>'инновации+добровольчество0,369'!A222</f>
        <v>Канцелярия (ручки, карандаши)</v>
      </c>
      <c r="D126" s="67" t="str">
        <f>'инновации+добровольчество0,369'!B222</f>
        <v>шт</v>
      </c>
      <c r="E126" s="170">
        <f>'инновации+добровольчество0,369'!D222</f>
        <v>36.9</v>
      </c>
    </row>
    <row r="127" spans="1:5" ht="12" customHeight="1" x14ac:dyDescent="0.25">
      <c r="A127" s="531"/>
      <c r="B127" s="530"/>
      <c r="C127" s="112" t="str">
        <f>'инновации+добровольчество0,369'!A223</f>
        <v>Офисные принадлежности (папки, скоросшиватели, файлы)</v>
      </c>
      <c r="D127" s="67" t="str">
        <f>'инновации+добровольчество0,369'!B223</f>
        <v>шт</v>
      </c>
      <c r="E127" s="170">
        <f>'инновации+добровольчество0,369'!D223</f>
        <v>36.9</v>
      </c>
    </row>
    <row r="128" spans="1:5" ht="12" customHeight="1" x14ac:dyDescent="0.25">
      <c r="A128" s="531"/>
      <c r="B128" s="530"/>
      <c r="C128" s="112" t="str">
        <f>'инновации+добровольчество0,369'!A224</f>
        <v>Лампы</v>
      </c>
      <c r="D128" s="67" t="str">
        <f>'инновации+добровольчество0,369'!B224</f>
        <v>шт</v>
      </c>
      <c r="E128" s="170">
        <f>'инновации+добровольчество0,369'!D224</f>
        <v>18.45</v>
      </c>
    </row>
    <row r="129" spans="1:5" ht="12" customHeight="1" x14ac:dyDescent="0.25">
      <c r="A129" s="531"/>
      <c r="B129" s="530"/>
      <c r="C129" s="112" t="str">
        <f>'инновации+добровольчество0,369'!A225</f>
        <v>Батарейки</v>
      </c>
      <c r="D129" s="67" t="str">
        <f>'инновации+добровольчество0,369'!B225</f>
        <v>шт</v>
      </c>
      <c r="E129" s="170">
        <f>'инновации+добровольчество0,369'!D225</f>
        <v>36.9</v>
      </c>
    </row>
    <row r="130" spans="1:5" ht="12" customHeight="1" x14ac:dyDescent="0.25">
      <c r="A130" s="531"/>
      <c r="B130" s="530"/>
      <c r="C130" s="112" t="str">
        <f>'инновации+добровольчество0,369'!A226</f>
        <v>Бумага А4</v>
      </c>
      <c r="D130" s="67" t="str">
        <f>'инновации+добровольчество0,369'!B226</f>
        <v>шт</v>
      </c>
      <c r="E130" s="170">
        <f>'инновации+добровольчество0,369'!D226</f>
        <v>36.9</v>
      </c>
    </row>
    <row r="131" spans="1:5" ht="12" customHeight="1" x14ac:dyDescent="0.25">
      <c r="A131" s="531"/>
      <c r="B131" s="530"/>
      <c r="C131" s="112" t="str">
        <f>'инновации+добровольчество0,369'!A227</f>
        <v>Грабли, лопаты</v>
      </c>
      <c r="D131" s="67" t="str">
        <f>'инновации+добровольчество0,369'!B227</f>
        <v>шт</v>
      </c>
      <c r="E131" s="170">
        <f>'инновации+добровольчество0,369'!D227</f>
        <v>3.69</v>
      </c>
    </row>
    <row r="132" spans="1:5" ht="12" customHeight="1" x14ac:dyDescent="0.25">
      <c r="A132" s="531"/>
      <c r="B132" s="530"/>
      <c r="C132" s="112" t="str">
        <f>'инновации+добровольчество0,369'!A228</f>
        <v xml:space="preserve">вилка </v>
      </c>
      <c r="D132" s="67" t="str">
        <f>'инновации+добровольчество0,369'!B228</f>
        <v>шт</v>
      </c>
      <c r="E132" s="170">
        <f>'инновации+добровольчество0,369'!D228</f>
        <v>1.107</v>
      </c>
    </row>
    <row r="133" spans="1:5" ht="12" customHeight="1" x14ac:dyDescent="0.25">
      <c r="A133" s="531"/>
      <c r="B133" s="530"/>
      <c r="C133" s="112" t="str">
        <f>'инновации+добровольчество0,369'!A229</f>
        <v>четверник</v>
      </c>
      <c r="D133" s="67" t="str">
        <f>'инновации+добровольчество0,369'!B229</f>
        <v>шт</v>
      </c>
      <c r="E133" s="170">
        <f>'инновации+добровольчество0,369'!D229</f>
        <v>0.36899999999999999</v>
      </c>
    </row>
    <row r="134" spans="1:5" ht="15" customHeight="1" x14ac:dyDescent="0.25">
      <c r="A134" s="531"/>
      <c r="B134" s="530"/>
      <c r="C134" s="112" t="str">
        <f>'инновации+добровольчество0,369'!A230</f>
        <v>четверник</v>
      </c>
      <c r="D134" s="67" t="str">
        <f>'инновации+добровольчество0,369'!B230</f>
        <v>шт</v>
      </c>
      <c r="E134" s="170">
        <f>'инновации+добровольчество0,369'!D230</f>
        <v>0.36899999999999999</v>
      </c>
    </row>
    <row r="135" spans="1:5" x14ac:dyDescent="0.25">
      <c r="A135" s="531"/>
      <c r="B135" s="530"/>
      <c r="C135" s="112" t="str">
        <f>'инновации+добровольчество0,369'!A231</f>
        <v>пугнп</v>
      </c>
      <c r="D135" s="67" t="str">
        <f>'инновации+добровольчество0,369'!B231</f>
        <v>шт</v>
      </c>
      <c r="E135" s="170">
        <f>'инновации+добровольчество0,369'!D231</f>
        <v>11.808</v>
      </c>
    </row>
    <row r="136" spans="1:5" x14ac:dyDescent="0.25">
      <c r="A136" s="531"/>
      <c r="B136" s="530"/>
      <c r="C136" s="112" t="str">
        <f>'инновации+добровольчество0,369'!A232</f>
        <v>лампа накаливания</v>
      </c>
      <c r="D136" s="67" t="str">
        <f>'инновации+добровольчество0,369'!B232</f>
        <v>шт</v>
      </c>
      <c r="E136" s="170">
        <f>'инновации+добровольчество0,369'!D232</f>
        <v>2.5830000000000002</v>
      </c>
    </row>
    <row r="137" spans="1:5" x14ac:dyDescent="0.25">
      <c r="A137" s="531"/>
      <c r="B137" s="530"/>
      <c r="C137" s="112" t="str">
        <f>'инновации+добровольчество0,369'!A233</f>
        <v>ключ трубный</v>
      </c>
      <c r="D137" s="67" t="str">
        <f>'инновации+добровольчество0,369'!B233</f>
        <v>шт</v>
      </c>
      <c r="E137" s="170">
        <f>'инновации+добровольчество0,369'!D233</f>
        <v>0.36899999999999999</v>
      </c>
    </row>
    <row r="138" spans="1:5" x14ac:dyDescent="0.25">
      <c r="A138" s="531"/>
      <c r="B138" s="530"/>
      <c r="C138" s="112" t="str">
        <f>'инновации+добровольчество0,369'!A234</f>
        <v>лента фум</v>
      </c>
      <c r="D138" s="67" t="str">
        <f>'инновации+добровольчество0,369'!B234</f>
        <v>шт</v>
      </c>
      <c r="E138" s="170">
        <f>'инновации+добровольчество0,369'!D234</f>
        <v>0.36899999999999999</v>
      </c>
    </row>
    <row r="139" spans="1:5" x14ac:dyDescent="0.25">
      <c r="A139" s="531"/>
      <c r="B139" s="530"/>
      <c r="C139" s="112" t="str">
        <f>'инновации+добровольчество0,369'!A235</f>
        <v>защелка замка</v>
      </c>
      <c r="D139" s="67" t="str">
        <f>'инновации+добровольчество0,369'!B235</f>
        <v>шт</v>
      </c>
      <c r="E139" s="170">
        <f>'инновации+добровольчество0,369'!D235</f>
        <v>0.36899999999999999</v>
      </c>
    </row>
    <row r="140" spans="1:5" x14ac:dyDescent="0.25">
      <c r="A140" s="531"/>
      <c r="B140" s="530"/>
      <c r="C140" s="112" t="str">
        <f>'инновации+добровольчество0,369'!A236</f>
        <v>стержни клеевые по керамике</v>
      </c>
      <c r="D140" s="67" t="str">
        <f>'инновации+добровольчество0,369'!B236</f>
        <v>шт</v>
      </c>
      <c r="E140" s="170">
        <f>'инновации+добровольчество0,369'!D236</f>
        <v>3.69</v>
      </c>
    </row>
    <row r="141" spans="1:5" x14ac:dyDescent="0.25">
      <c r="A141" s="531"/>
      <c r="B141" s="530"/>
      <c r="C141" s="112" t="str">
        <f>'инновации+добровольчество0,369'!A237</f>
        <v>ГСМ УАЗ (Масло двигатель)</v>
      </c>
      <c r="D141" s="67" t="str">
        <f>'инновации+добровольчество0,369'!B237</f>
        <v>шт</v>
      </c>
      <c r="E141" s="170">
        <f>'инновации+добровольчество0,369'!D237</f>
        <v>7.38</v>
      </c>
    </row>
    <row r="142" spans="1:5" x14ac:dyDescent="0.25">
      <c r="A142" s="531"/>
      <c r="B142" s="530"/>
      <c r="C142" s="112" t="str">
        <f>'инновации+добровольчество0,369'!A238</f>
        <v>ГСМ Бензин</v>
      </c>
      <c r="D142" s="67" t="str">
        <f>'инновации+добровольчество0,369'!B238</f>
        <v>шт</v>
      </c>
      <c r="E142" s="170">
        <f>'инновации+добровольчество0,369'!D238</f>
        <v>913.75470000000007</v>
      </c>
    </row>
    <row r="143" spans="1:5" hidden="1" x14ac:dyDescent="0.25">
      <c r="A143" s="531"/>
      <c r="B143" s="530"/>
      <c r="C143" s="112">
        <f>'инновации+добровольчество0,369'!A239</f>
        <v>0</v>
      </c>
      <c r="D143" s="67">
        <f>'инновации+добровольчество0,369'!B244</f>
        <v>0</v>
      </c>
      <c r="E143" s="170">
        <f>'инновации+добровольчество0,369'!D244</f>
        <v>0</v>
      </c>
    </row>
    <row r="144" spans="1:5" hidden="1" x14ac:dyDescent="0.25">
      <c r="A144" s="531"/>
      <c r="B144" s="530"/>
      <c r="C144" s="112">
        <f>'инновации+добровольчество0,369'!A240</f>
        <v>0</v>
      </c>
      <c r="D144" s="67">
        <f>'инновации+добровольчество0,369'!B245</f>
        <v>0</v>
      </c>
      <c r="E144" s="170">
        <f>'инновации+добровольчество0,369'!D245</f>
        <v>0</v>
      </c>
    </row>
    <row r="145" spans="1:5" hidden="1" x14ac:dyDescent="0.25">
      <c r="A145" s="531"/>
      <c r="B145" s="530"/>
      <c r="C145" s="112">
        <f>'инновации+добровольчество0,369'!A241</f>
        <v>0</v>
      </c>
      <c r="D145" s="67">
        <f>'инновации+добровольчество0,369'!B246</f>
        <v>0</v>
      </c>
      <c r="E145" s="170">
        <f>'инновации+добровольчество0,369'!D246</f>
        <v>0</v>
      </c>
    </row>
    <row r="146" spans="1:5" hidden="1" x14ac:dyDescent="0.25">
      <c r="A146" s="531"/>
      <c r="B146" s="530"/>
      <c r="C146" s="112">
        <f>'инновации+добровольчество0,369'!A242</f>
        <v>0</v>
      </c>
      <c r="D146" s="67">
        <f>'инновации+добровольчество0,369'!B247</f>
        <v>0</v>
      </c>
      <c r="E146" s="170">
        <f>'инновации+добровольчество0,369'!D247</f>
        <v>0</v>
      </c>
    </row>
    <row r="147" spans="1:5" hidden="1" x14ac:dyDescent="0.25">
      <c r="A147" s="531"/>
      <c r="B147" s="530"/>
      <c r="C147" s="112">
        <f>'инновации+добровольчество0,369'!A243</f>
        <v>0</v>
      </c>
      <c r="D147" s="67">
        <f>'инновации+добровольчество0,369'!B248</f>
        <v>0</v>
      </c>
      <c r="E147" s="170">
        <f>'инновации+добровольчество0,369'!D248</f>
        <v>0</v>
      </c>
    </row>
    <row r="148" spans="1:5" hidden="1" x14ac:dyDescent="0.25">
      <c r="A148" s="531"/>
      <c r="B148" s="530"/>
      <c r="C148" s="112">
        <f>'инновации+добровольчество0,369'!A244</f>
        <v>0</v>
      </c>
      <c r="D148" s="67">
        <f>'инновации+добровольчество0,369'!B249</f>
        <v>0</v>
      </c>
      <c r="E148" s="170">
        <f>'инновации+добровольчество0,369'!D249</f>
        <v>0</v>
      </c>
    </row>
    <row r="149" spans="1:5" hidden="1" x14ac:dyDescent="0.25">
      <c r="A149" s="531"/>
      <c r="B149" s="530"/>
      <c r="C149" s="112">
        <f>'инновации+добровольчество0,369'!A245</f>
        <v>0</v>
      </c>
      <c r="D149" s="67">
        <f>'инновации+добровольчество0,369'!B250</f>
        <v>0</v>
      </c>
      <c r="E149" s="170">
        <f>'инновации+добровольчество0,369'!D250</f>
        <v>0</v>
      </c>
    </row>
    <row r="150" spans="1:5" hidden="1" x14ac:dyDescent="0.25">
      <c r="A150" s="531"/>
      <c r="B150" s="530"/>
      <c r="C150" s="112">
        <f>'инновации+добровольчество0,369'!A246</f>
        <v>0</v>
      </c>
      <c r="D150" s="67">
        <f>'инновации+добровольчество0,369'!B251</f>
        <v>0</v>
      </c>
      <c r="E150" s="170">
        <f>'инновации+добровольчество0,369'!D251</f>
        <v>0</v>
      </c>
    </row>
    <row r="151" spans="1:5" hidden="1" x14ac:dyDescent="0.25">
      <c r="A151" s="531"/>
      <c r="B151" s="530"/>
      <c r="C151" s="112">
        <f>'инновации+добровольчество0,369'!A247</f>
        <v>0</v>
      </c>
      <c r="D151" s="67">
        <f>'инновации+добровольчество0,369'!B252</f>
        <v>0</v>
      </c>
      <c r="E151" s="170">
        <f>'инновации+добровольчество0,369'!D252</f>
        <v>0</v>
      </c>
    </row>
    <row r="152" spans="1:5" hidden="1" x14ac:dyDescent="0.25">
      <c r="A152" s="531"/>
      <c r="B152" s="530"/>
      <c r="C152" s="112">
        <f>'инновации+добровольчество0,369'!A248</f>
        <v>0</v>
      </c>
      <c r="D152" s="67">
        <f>'инновации+добровольчество0,369'!B253</f>
        <v>0</v>
      </c>
      <c r="E152" s="170">
        <f>'инновации+добровольчество0,369'!D253</f>
        <v>0</v>
      </c>
    </row>
    <row r="153" spans="1:5" hidden="1" x14ac:dyDescent="0.25">
      <c r="A153" s="531"/>
      <c r="B153" s="530"/>
      <c r="C153" s="112">
        <f>'инновации+добровольчество0,369'!A249</f>
        <v>0</v>
      </c>
      <c r="D153" s="67">
        <f>'инновации+добровольчество0,369'!B254</f>
        <v>0</v>
      </c>
      <c r="E153" s="170">
        <f>'инновации+добровольчество0,369'!D254</f>
        <v>0</v>
      </c>
    </row>
    <row r="154" spans="1:5" hidden="1" x14ac:dyDescent="0.25">
      <c r="A154" s="531"/>
      <c r="B154" s="530"/>
      <c r="C154" s="112">
        <f>'инновации+добровольчество0,369'!A250</f>
        <v>0</v>
      </c>
      <c r="D154" s="67">
        <f>'инновации+добровольчество0,369'!B255</f>
        <v>0</v>
      </c>
      <c r="E154" s="170">
        <f>'инновации+добровольчество0,369'!D255</f>
        <v>0</v>
      </c>
    </row>
    <row r="155" spans="1:5" hidden="1" x14ac:dyDescent="0.25">
      <c r="A155" s="531"/>
      <c r="B155" s="530"/>
      <c r="C155" s="112">
        <f>'инновации+добровольчество0,369'!A251</f>
        <v>0</v>
      </c>
      <c r="D155" s="67">
        <f>'инновации+добровольчество0,369'!B256</f>
        <v>0</v>
      </c>
      <c r="E155" s="170">
        <f>'инновации+добровольчество0,369'!D256</f>
        <v>0</v>
      </c>
    </row>
    <row r="156" spans="1:5" hidden="1" x14ac:dyDescent="0.25">
      <c r="A156" s="531"/>
      <c r="B156" s="530"/>
      <c r="C156" s="112">
        <f>'инновации+добровольчество0,369'!A252</f>
        <v>0</v>
      </c>
      <c r="D156" s="67">
        <f>'инновации+добровольчество0,369'!B257</f>
        <v>0</v>
      </c>
      <c r="E156" s="170">
        <f>'инновации+добровольчество0,369'!D257</f>
        <v>0</v>
      </c>
    </row>
    <row r="157" spans="1:5" hidden="1" x14ac:dyDescent="0.25">
      <c r="A157" s="531"/>
      <c r="B157" s="530"/>
      <c r="C157" s="112">
        <f>'инновации+добровольчество0,369'!A253</f>
        <v>0</v>
      </c>
      <c r="D157" s="67">
        <f>'инновации+добровольчество0,369'!B258</f>
        <v>0</v>
      </c>
      <c r="E157" s="170">
        <f>'инновации+добровольчество0,369'!D258</f>
        <v>0</v>
      </c>
    </row>
    <row r="158" spans="1:5" hidden="1" x14ac:dyDescent="0.25">
      <c r="A158" s="531"/>
      <c r="B158" s="530"/>
      <c r="C158" s="112">
        <f>'инновации+добровольчество0,369'!A254</f>
        <v>0</v>
      </c>
      <c r="D158" s="67">
        <f>'инновации+добровольчество0,369'!B259</f>
        <v>0</v>
      </c>
      <c r="E158" s="170">
        <f>'инновации+добровольчество0,369'!D259</f>
        <v>0</v>
      </c>
    </row>
    <row r="159" spans="1:5" hidden="1" x14ac:dyDescent="0.25">
      <c r="A159" s="531"/>
      <c r="B159" s="530"/>
      <c r="C159" s="112">
        <f>'инновации+добровольчество0,369'!A255</f>
        <v>0</v>
      </c>
      <c r="D159" s="67">
        <f>'инновации+добровольчество0,369'!B260</f>
        <v>0</v>
      </c>
      <c r="E159" s="170">
        <f>'инновации+добровольчество0,369'!D260</f>
        <v>0</v>
      </c>
    </row>
    <row r="160" spans="1:5" hidden="1" x14ac:dyDescent="0.25">
      <c r="A160" s="531"/>
      <c r="B160" s="530"/>
      <c r="C160" s="112">
        <f>'инновации+добровольчество0,369'!A256</f>
        <v>0</v>
      </c>
      <c r="D160" s="67">
        <f>'инновации+добровольчество0,369'!B261</f>
        <v>0</v>
      </c>
      <c r="E160" s="170">
        <f>'инновации+добровольчество0,369'!D261</f>
        <v>0</v>
      </c>
    </row>
    <row r="161" spans="1:5" hidden="1" x14ac:dyDescent="0.25">
      <c r="A161" s="531"/>
      <c r="B161" s="530"/>
      <c r="C161" s="112">
        <f>'инновации+добровольчество0,369'!A257</f>
        <v>0</v>
      </c>
      <c r="D161" s="67">
        <f>'инновации+добровольчество0,369'!B262</f>
        <v>0</v>
      </c>
      <c r="E161" s="170">
        <f>'инновации+добровольчество0,369'!D262</f>
        <v>0</v>
      </c>
    </row>
    <row r="162" spans="1:5" hidden="1" x14ac:dyDescent="0.25">
      <c r="A162" s="531"/>
      <c r="B162" s="530"/>
      <c r="C162" s="112">
        <f>'инновации+добровольчество0,369'!A258</f>
        <v>0</v>
      </c>
      <c r="D162" s="67">
        <f>'инновации+добровольчество0,369'!B263</f>
        <v>0</v>
      </c>
      <c r="E162" s="170">
        <f>'инновации+добровольчество0,369'!D263</f>
        <v>0</v>
      </c>
    </row>
    <row r="163" spans="1:5" hidden="1" x14ac:dyDescent="0.25">
      <c r="A163" s="531"/>
      <c r="B163" s="530"/>
      <c r="C163" s="112">
        <f>'инновации+добровольчество0,369'!A259</f>
        <v>0</v>
      </c>
      <c r="D163" s="67">
        <f>'инновации+добровольчество0,369'!B264</f>
        <v>0</v>
      </c>
      <c r="E163" s="170">
        <f>'инновации+добровольчество0,369'!D264</f>
        <v>0</v>
      </c>
    </row>
    <row r="164" spans="1:5" hidden="1" x14ac:dyDescent="0.25">
      <c r="A164" s="531"/>
      <c r="B164" s="530"/>
      <c r="C164" s="112">
        <f>'инновации+добровольчество0,369'!A260</f>
        <v>0</v>
      </c>
      <c r="D164" s="67">
        <f>'инновации+добровольчество0,369'!B265</f>
        <v>0</v>
      </c>
      <c r="E164" s="170">
        <f>'инновации+добровольчество0,369'!D265</f>
        <v>0</v>
      </c>
    </row>
    <row r="165" spans="1:5" hidden="1" x14ac:dyDescent="0.25">
      <c r="A165" s="531"/>
      <c r="B165" s="530"/>
      <c r="C165" s="112">
        <f>'инновации+добровольчество0,369'!A261</f>
        <v>0</v>
      </c>
      <c r="D165" s="67">
        <f>'инновации+добровольчество0,369'!B266</f>
        <v>0</v>
      </c>
      <c r="E165" s="170">
        <f>'инновации+добровольчество0,369'!D266</f>
        <v>0</v>
      </c>
    </row>
    <row r="166" spans="1:5" hidden="1" x14ac:dyDescent="0.25">
      <c r="A166" s="531"/>
      <c r="B166" s="530"/>
      <c r="C166" s="112">
        <f>'инновации+добровольчество0,369'!A262</f>
        <v>0</v>
      </c>
      <c r="D166" s="67">
        <f>'инновации+добровольчество0,369'!B267</f>
        <v>0</v>
      </c>
      <c r="E166" s="170">
        <f>'инновации+добровольчество0,369'!D267</f>
        <v>0</v>
      </c>
    </row>
    <row r="167" spans="1:5" hidden="1" x14ac:dyDescent="0.25">
      <c r="A167" s="531"/>
      <c r="B167" s="530"/>
      <c r="C167" s="112">
        <f>'инновации+добровольчество0,369'!A263</f>
        <v>0</v>
      </c>
      <c r="D167" s="67">
        <f>'инновации+добровольчество0,369'!B268</f>
        <v>0</v>
      </c>
      <c r="E167" s="170">
        <f>'инновации+добровольчество0,369'!D268</f>
        <v>0</v>
      </c>
    </row>
    <row r="168" spans="1:5" hidden="1" x14ac:dyDescent="0.25">
      <c r="A168" s="531"/>
      <c r="B168" s="530"/>
      <c r="C168" s="112">
        <f>'инновации+добровольчество0,369'!A264</f>
        <v>0</v>
      </c>
      <c r="D168" s="67">
        <f>'инновации+добровольчество0,369'!B269</f>
        <v>0</v>
      </c>
      <c r="E168" s="170">
        <f>'инновации+добровольчество0,369'!D269</f>
        <v>0</v>
      </c>
    </row>
    <row r="169" spans="1:5" hidden="1" x14ac:dyDescent="0.25">
      <c r="A169" s="531"/>
      <c r="B169" s="530"/>
      <c r="C169" s="112">
        <f>'инновации+добровольчество0,369'!A265</f>
        <v>0</v>
      </c>
      <c r="D169" s="67">
        <f>'инновации+добровольчество0,369'!B270</f>
        <v>0</v>
      </c>
      <c r="E169" s="170">
        <f>'инновации+добровольчество0,369'!D270</f>
        <v>0</v>
      </c>
    </row>
    <row r="170" spans="1:5" hidden="1" x14ac:dyDescent="0.25">
      <c r="A170" s="531"/>
      <c r="B170" s="530"/>
      <c r="C170" s="112">
        <f>'инновации+добровольчество0,369'!A266</f>
        <v>0</v>
      </c>
      <c r="D170" s="67">
        <f>'инновации+добровольчество0,369'!B271</f>
        <v>0</v>
      </c>
      <c r="E170" s="170">
        <f>'инновации+добровольчество0,369'!D271</f>
        <v>0</v>
      </c>
    </row>
    <row r="171" spans="1:5" hidden="1" x14ac:dyDescent="0.25">
      <c r="A171" s="531"/>
      <c r="B171" s="530"/>
      <c r="C171" s="112">
        <f>'инновации+добровольчество0,369'!A267</f>
        <v>0</v>
      </c>
      <c r="D171" s="67">
        <f>'инновации+добровольчество0,369'!B272</f>
        <v>0</v>
      </c>
      <c r="E171" s="170">
        <f>'инновации+добровольчество0,369'!D272</f>
        <v>0</v>
      </c>
    </row>
    <row r="172" spans="1:5" hidden="1" x14ac:dyDescent="0.25">
      <c r="A172" s="531"/>
      <c r="B172" s="530"/>
      <c r="C172" s="112">
        <f>'инновации+добровольчество0,369'!A268</f>
        <v>0</v>
      </c>
      <c r="D172" s="67">
        <f>'инновации+добровольчество0,369'!B273</f>
        <v>0</v>
      </c>
      <c r="E172" s="170">
        <f>'инновации+добровольчество0,369'!D273</f>
        <v>0</v>
      </c>
    </row>
    <row r="173" spans="1:5" hidden="1" x14ac:dyDescent="0.25">
      <c r="A173" s="531"/>
      <c r="B173" s="530"/>
      <c r="C173" s="112">
        <f>'инновации+добровольчество0,369'!A269</f>
        <v>0</v>
      </c>
      <c r="D173" s="67">
        <f>'инновации+добровольчество0,369'!B274</f>
        <v>0</v>
      </c>
      <c r="E173" s="170">
        <f>'инновации+добровольчество0,369'!D274</f>
        <v>0</v>
      </c>
    </row>
    <row r="174" spans="1:5" hidden="1" x14ac:dyDescent="0.25">
      <c r="A174" s="531"/>
      <c r="B174" s="530"/>
      <c r="C174" s="112">
        <f>'инновации+добровольчество0,369'!A270</f>
        <v>0</v>
      </c>
      <c r="D174" s="67">
        <f>'инновации+добровольчество0,369'!B275</f>
        <v>0</v>
      </c>
      <c r="E174" s="170">
        <f>'инновации+добровольчество0,369'!D275</f>
        <v>0</v>
      </c>
    </row>
    <row r="175" spans="1:5" hidden="1" x14ac:dyDescent="0.25">
      <c r="A175" s="531"/>
      <c r="B175" s="530"/>
      <c r="C175" s="112">
        <f>'инновации+добровольчество0,369'!A271</f>
        <v>0</v>
      </c>
      <c r="D175" s="67">
        <f>'инновации+добровольчество0,369'!B276</f>
        <v>0</v>
      </c>
      <c r="E175" s="170">
        <f>'инновации+добровольчество0,369'!D276</f>
        <v>0</v>
      </c>
    </row>
    <row r="176" spans="1:5" hidden="1" x14ac:dyDescent="0.25">
      <c r="A176" s="531"/>
      <c r="B176" s="530"/>
      <c r="C176" s="112">
        <f>'инновации+добровольчество0,369'!A272</f>
        <v>0</v>
      </c>
      <c r="D176" s="67">
        <f>'инновации+добровольчество0,369'!B277</f>
        <v>0</v>
      </c>
      <c r="E176" s="170">
        <f>'инновации+добровольчество0,369'!D277</f>
        <v>0</v>
      </c>
    </row>
    <row r="177" spans="1:5" ht="15" hidden="1" customHeight="1" x14ac:dyDescent="0.25">
      <c r="A177" s="531"/>
      <c r="B177" s="530"/>
      <c r="C177" s="112">
        <f>'инновации+добровольчество0,369'!A273</f>
        <v>0</v>
      </c>
      <c r="D177" s="67">
        <f>'инновации+добровольчество0,369'!B278</f>
        <v>0</v>
      </c>
      <c r="E177" s="170">
        <f>'инновации+добровольчество0,369'!D278</f>
        <v>0</v>
      </c>
    </row>
    <row r="178" spans="1:5" ht="15" hidden="1" customHeight="1" x14ac:dyDescent="0.25">
      <c r="A178" s="531"/>
      <c r="B178" s="530"/>
      <c r="C178" s="112">
        <f>'инновации+добровольчество0,369'!A274</f>
        <v>0</v>
      </c>
      <c r="D178" s="67">
        <f>'инновации+добровольчество0,369'!B279</f>
        <v>0</v>
      </c>
      <c r="E178" s="170">
        <f>'инновации+добровольчество0,369'!D279</f>
        <v>0</v>
      </c>
    </row>
    <row r="179" spans="1:5" ht="15" hidden="1" customHeight="1" x14ac:dyDescent="0.25">
      <c r="A179" s="531"/>
      <c r="B179" s="530"/>
      <c r="C179" s="112">
        <f>'инновации+добровольчество0,369'!A275</f>
        <v>0</v>
      </c>
      <c r="D179" s="67">
        <f>'инновации+добровольчество0,369'!B280</f>
        <v>0</v>
      </c>
      <c r="E179" s="170">
        <f>'инновации+добровольчество0,369'!D280</f>
        <v>0</v>
      </c>
    </row>
    <row r="180" spans="1:5" hidden="1" x14ac:dyDescent="0.25">
      <c r="A180" s="531"/>
      <c r="B180" s="530"/>
      <c r="C180" s="112">
        <f>'инновации+добровольчество0,369'!A276</f>
        <v>0</v>
      </c>
      <c r="D180" s="67">
        <f>'инновации+добровольчество0,369'!B281</f>
        <v>0</v>
      </c>
      <c r="E180" s="170">
        <f>'инновации+добровольчество0,369'!D281</f>
        <v>0</v>
      </c>
    </row>
    <row r="181" spans="1:5" hidden="1" x14ac:dyDescent="0.25">
      <c r="A181" s="531"/>
      <c r="B181" s="530"/>
      <c r="C181" s="112">
        <f>'инновации+добровольчество0,369'!A277</f>
        <v>0</v>
      </c>
      <c r="D181" s="67">
        <f>'инновации+добровольчество0,369'!B282</f>
        <v>0</v>
      </c>
      <c r="E181" s="170">
        <f>'инновации+добровольчество0,369'!D282</f>
        <v>0</v>
      </c>
    </row>
    <row r="182" spans="1:5" hidden="1" x14ac:dyDescent="0.25">
      <c r="A182" s="531"/>
      <c r="B182" s="530"/>
      <c r="C182" s="112">
        <f>'инновации+добровольчество0,369'!A278</f>
        <v>0</v>
      </c>
      <c r="D182" s="67">
        <f>'инновации+добровольчество0,369'!B283</f>
        <v>0</v>
      </c>
      <c r="E182" s="170">
        <f>'инновации+добровольчество0,369'!D283</f>
        <v>0</v>
      </c>
    </row>
    <row r="183" spans="1:5" ht="15" hidden="1" customHeight="1" x14ac:dyDescent="0.25">
      <c r="A183" s="531"/>
      <c r="B183" s="530"/>
      <c r="C183" s="112">
        <f>'инновации+добровольчество0,369'!A279</f>
        <v>0</v>
      </c>
      <c r="D183" s="67">
        <f>'инновации+добровольчество0,369'!B284</f>
        <v>0</v>
      </c>
      <c r="E183" s="170">
        <f>'инновации+добровольчество0,369'!D284</f>
        <v>0</v>
      </c>
    </row>
    <row r="184" spans="1:5" hidden="1" x14ac:dyDescent="0.25">
      <c r="A184" s="531"/>
      <c r="B184" s="530"/>
      <c r="C184" s="112">
        <f>'инновации+добровольчество0,369'!A280</f>
        <v>0</v>
      </c>
      <c r="D184" s="67">
        <f>'инновации+добровольчество0,369'!B285</f>
        <v>0</v>
      </c>
      <c r="E184" s="170">
        <f>'инновации+добровольчество0,369'!D285</f>
        <v>0</v>
      </c>
    </row>
    <row r="185" spans="1:5" ht="15" hidden="1" customHeight="1" x14ac:dyDescent="0.25">
      <c r="A185" s="531"/>
      <c r="B185" s="530"/>
      <c r="C185" s="112">
        <f>'инновации+добровольчество0,369'!A281</f>
        <v>0</v>
      </c>
      <c r="D185" s="67">
        <f>'инновации+добровольчество0,369'!B286</f>
        <v>0</v>
      </c>
      <c r="E185" s="170">
        <f>'инновации+добровольчество0,369'!D286</f>
        <v>0</v>
      </c>
    </row>
    <row r="186" spans="1:5" ht="15" hidden="1" customHeight="1" x14ac:dyDescent="0.25">
      <c r="A186" s="531"/>
      <c r="B186" s="530"/>
      <c r="C186" s="112">
        <f>'инновации+добровольчество0,369'!A282</f>
        <v>0</v>
      </c>
      <c r="D186" s="67">
        <f>'инновации+добровольчество0,369'!B287</f>
        <v>0</v>
      </c>
      <c r="E186" s="170">
        <f>'инновации+добровольчество0,369'!D287</f>
        <v>0</v>
      </c>
    </row>
    <row r="187" spans="1:5" ht="15" hidden="1" customHeight="1" x14ac:dyDescent="0.25">
      <c r="A187" s="531"/>
      <c r="B187" s="530"/>
      <c r="C187" s="112">
        <f>'инновации+добровольчество0,369'!A283</f>
        <v>0</v>
      </c>
      <c r="D187" s="67">
        <f>'инновации+добровольчество0,369'!B288</f>
        <v>0</v>
      </c>
      <c r="E187" s="170">
        <f>'инновации+добровольчество0,369'!D288</f>
        <v>0</v>
      </c>
    </row>
    <row r="188" spans="1:5" ht="15" hidden="1" customHeight="1" x14ac:dyDescent="0.25">
      <c r="A188" s="531"/>
      <c r="B188" s="530"/>
      <c r="C188" s="112">
        <f>'инновации+добровольчество0,369'!A284</f>
        <v>0</v>
      </c>
      <c r="D188" s="67">
        <f>'инновации+добровольчество0,369'!B289</f>
        <v>0</v>
      </c>
      <c r="E188" s="170">
        <f>'инновации+добровольчество0,369'!D289</f>
        <v>0</v>
      </c>
    </row>
    <row r="189" spans="1:5" ht="15" hidden="1" customHeight="1" x14ac:dyDescent="0.25">
      <c r="A189" s="531"/>
      <c r="B189" s="530"/>
      <c r="C189" s="112">
        <f>'инновации+добровольчество0,369'!A285</f>
        <v>0</v>
      </c>
      <c r="D189" s="67">
        <f>'инновации+добровольчество0,369'!B290</f>
        <v>0</v>
      </c>
      <c r="E189" s="170">
        <f>'инновации+добровольчество0,369'!D290</f>
        <v>0</v>
      </c>
    </row>
    <row r="190" spans="1:5" ht="15" hidden="1" customHeight="1" x14ac:dyDescent="0.25">
      <c r="A190" s="531"/>
      <c r="B190" s="530"/>
      <c r="C190" s="112">
        <f>'инновации+добровольчество0,369'!A286</f>
        <v>0</v>
      </c>
      <c r="D190" s="67">
        <f>'инновации+добровольчество0,369'!B291</f>
        <v>0</v>
      </c>
      <c r="E190" s="170">
        <f>'инновации+добровольчество0,369'!D291</f>
        <v>0</v>
      </c>
    </row>
    <row r="191" spans="1:5" hidden="1" x14ac:dyDescent="0.25">
      <c r="A191" s="531"/>
      <c r="B191" s="530"/>
      <c r="C191" s="112">
        <f>'инновации+добровольчество0,369'!A287</f>
        <v>0</v>
      </c>
      <c r="D191" s="67">
        <f>'инновации+добровольчество0,369'!B292</f>
        <v>0</v>
      </c>
      <c r="E191" s="170">
        <f>'инновации+добровольчество0,369'!D292</f>
        <v>0</v>
      </c>
    </row>
    <row r="192" spans="1:5" ht="15" hidden="1" customHeight="1" x14ac:dyDescent="0.25">
      <c r="A192" s="531"/>
      <c r="B192" s="530"/>
      <c r="C192" s="112">
        <f>'инновации+добровольчество0,369'!A288</f>
        <v>0</v>
      </c>
      <c r="D192" s="67">
        <f>'инновации+добровольчество0,369'!B293</f>
        <v>0</v>
      </c>
      <c r="E192" s="170">
        <f>'инновации+добровольчество0,369'!D293</f>
        <v>0</v>
      </c>
    </row>
    <row r="193" spans="1:5" ht="15" hidden="1" customHeight="1" x14ac:dyDescent="0.25">
      <c r="A193" s="531"/>
      <c r="B193" s="530"/>
      <c r="C193" s="112">
        <f>'инновации+добровольчество0,369'!A289</f>
        <v>0</v>
      </c>
      <c r="D193" s="67">
        <f>'инновации+добровольчество0,369'!B294</f>
        <v>0</v>
      </c>
      <c r="E193" s="170">
        <f>'инновации+добровольчество0,369'!D294</f>
        <v>0</v>
      </c>
    </row>
    <row r="194" spans="1:5" ht="15" hidden="1" customHeight="1" x14ac:dyDescent="0.25">
      <c r="A194" s="531"/>
      <c r="B194" s="530"/>
      <c r="C194" s="112">
        <f>'инновации+добровольчество0,369'!A290</f>
        <v>0</v>
      </c>
      <c r="D194" s="67">
        <f>'инновации+добровольчество0,369'!B295</f>
        <v>0</v>
      </c>
      <c r="E194" s="170">
        <f>'инновации+добровольчество0,369'!D295</f>
        <v>0</v>
      </c>
    </row>
    <row r="195" spans="1:5" hidden="1" x14ac:dyDescent="0.25">
      <c r="A195" s="531"/>
      <c r="B195" s="530"/>
      <c r="C195" s="112">
        <f>'инновации+добровольчество0,369'!A291</f>
        <v>0</v>
      </c>
      <c r="D195" s="67">
        <f>'инновации+добровольчество0,369'!B296</f>
        <v>0</v>
      </c>
      <c r="E195" s="170">
        <f>'инновации+добровольчество0,369'!D296</f>
        <v>0</v>
      </c>
    </row>
    <row r="196" spans="1:5" ht="15" hidden="1" customHeight="1" x14ac:dyDescent="0.25">
      <c r="A196" s="531"/>
      <c r="B196" s="530"/>
      <c r="C196" s="112">
        <f>'инновации+добровольчество0,369'!A292</f>
        <v>0</v>
      </c>
      <c r="D196" s="67">
        <f>'инновации+добровольчество0,369'!B297</f>
        <v>0</v>
      </c>
      <c r="E196" s="170">
        <f>'инновации+добровольчество0,369'!D297</f>
        <v>0</v>
      </c>
    </row>
    <row r="197" spans="1:5" ht="15" hidden="1" customHeight="1" x14ac:dyDescent="0.25">
      <c r="A197" s="531"/>
      <c r="B197" s="530"/>
      <c r="C197" s="112">
        <f>'инновации+добровольчество0,369'!A293</f>
        <v>0</v>
      </c>
      <c r="D197" s="67">
        <f>'инновации+добровольчество0,369'!B298</f>
        <v>0</v>
      </c>
      <c r="E197" s="170">
        <f>'инновации+добровольчество0,369'!D298</f>
        <v>0</v>
      </c>
    </row>
    <row r="198" spans="1:5" ht="15" hidden="1" customHeight="1" x14ac:dyDescent="0.25">
      <c r="A198" s="531"/>
      <c r="B198" s="530"/>
      <c r="C198" s="112">
        <f>'инновации+добровольчество0,369'!A294</f>
        <v>0</v>
      </c>
      <c r="D198" s="67">
        <f>'инновации+добровольчество0,369'!B299</f>
        <v>0</v>
      </c>
      <c r="E198" s="170">
        <f>'инновации+добровольчество0,369'!D299</f>
        <v>0</v>
      </c>
    </row>
    <row r="199" spans="1:5" hidden="1" x14ac:dyDescent="0.25">
      <c r="A199" s="531"/>
      <c r="B199" s="530"/>
      <c r="C199" s="112">
        <f>'инновации+добровольчество0,369'!A295</f>
        <v>0</v>
      </c>
      <c r="D199" s="67">
        <f>'инновации+добровольчество0,369'!B300</f>
        <v>0</v>
      </c>
      <c r="E199" s="170">
        <f>'инновации+добровольчество0,369'!D300</f>
        <v>0</v>
      </c>
    </row>
    <row r="200" spans="1:5" ht="15" hidden="1" customHeight="1" x14ac:dyDescent="0.25">
      <c r="A200" s="531"/>
      <c r="B200" s="530"/>
      <c r="C200" s="112">
        <f>'инновации+добровольчество0,369'!A296</f>
        <v>0</v>
      </c>
      <c r="D200" s="67">
        <f>'инновации+добровольчество0,369'!B301</f>
        <v>0</v>
      </c>
      <c r="E200" s="170">
        <f>'инновации+добровольчество0,369'!D301</f>
        <v>0</v>
      </c>
    </row>
    <row r="201" spans="1:5" ht="15" hidden="1" customHeight="1" x14ac:dyDescent="0.25">
      <c r="A201" s="531"/>
      <c r="B201" s="530"/>
      <c r="C201" s="112">
        <f>'инновации+добровольчество0,369'!A297</f>
        <v>0</v>
      </c>
      <c r="D201" s="67">
        <f>'инновации+добровольчество0,369'!B302</f>
        <v>0</v>
      </c>
      <c r="E201" s="170">
        <f>'инновации+добровольчество0,369'!D302</f>
        <v>0</v>
      </c>
    </row>
    <row r="202" spans="1:5" ht="15" hidden="1" customHeight="1" x14ac:dyDescent="0.25">
      <c r="A202" s="531"/>
      <c r="B202" s="530"/>
      <c r="C202" s="112">
        <f>'инновации+добровольчество0,369'!A298</f>
        <v>0</v>
      </c>
      <c r="D202" s="67">
        <f>'инновации+добровольчество0,369'!B303</f>
        <v>0</v>
      </c>
      <c r="E202" s="170">
        <f>'инновации+добровольчество0,369'!D303</f>
        <v>0</v>
      </c>
    </row>
    <row r="203" spans="1:5" ht="15" hidden="1" customHeight="1" x14ac:dyDescent="0.25">
      <c r="A203" s="531"/>
      <c r="B203" s="530"/>
      <c r="C203" s="112">
        <f>'инновации+добровольчество0,369'!A299</f>
        <v>0</v>
      </c>
      <c r="D203" s="67">
        <f>'инновации+добровольчество0,369'!B304</f>
        <v>0</v>
      </c>
      <c r="E203" s="170">
        <f>'инновации+добровольчество0,369'!D304</f>
        <v>0</v>
      </c>
    </row>
    <row r="204" spans="1:5" ht="15" hidden="1" customHeight="1" x14ac:dyDescent="0.25">
      <c r="A204" s="531"/>
      <c r="B204" s="530"/>
      <c r="C204" s="112">
        <f>'инновации+добровольчество0,369'!A300</f>
        <v>0</v>
      </c>
      <c r="D204" s="67">
        <f>'инновации+добровольчество0,369'!B305</f>
        <v>0</v>
      </c>
      <c r="E204" s="170">
        <f>'инновации+добровольчество0,369'!D305</f>
        <v>0</v>
      </c>
    </row>
    <row r="205" spans="1:5" ht="15" hidden="1" customHeight="1" x14ac:dyDescent="0.25">
      <c r="A205" s="531"/>
      <c r="B205" s="530"/>
      <c r="C205" s="112">
        <f>'инновации+добровольчество0,369'!A301</f>
        <v>0</v>
      </c>
      <c r="D205" s="67">
        <f>'инновации+добровольчество0,369'!B306</f>
        <v>0</v>
      </c>
      <c r="E205" s="170">
        <f>'инновации+добровольчество0,369'!D306</f>
        <v>0</v>
      </c>
    </row>
    <row r="206" spans="1:5" ht="15" hidden="1" customHeight="1" x14ac:dyDescent="0.25">
      <c r="A206" s="531"/>
      <c r="B206" s="530"/>
      <c r="C206" s="112">
        <f>'инновации+добровольчество0,369'!A302</f>
        <v>0</v>
      </c>
      <c r="D206" s="67">
        <f>'инновации+добровольчество0,369'!B307</f>
        <v>0</v>
      </c>
      <c r="E206" s="170">
        <f>'инновации+добровольчество0,369'!D307</f>
        <v>0</v>
      </c>
    </row>
    <row r="207" spans="1:5" ht="15" hidden="1" customHeight="1" x14ac:dyDescent="0.25">
      <c r="A207" s="531"/>
      <c r="B207" s="530"/>
      <c r="C207" s="112">
        <f>'инновации+добровольчество0,369'!A303</f>
        <v>0</v>
      </c>
      <c r="D207" s="67">
        <f>'инновации+добровольчество0,369'!B308</f>
        <v>0</v>
      </c>
      <c r="E207" s="170">
        <f>'инновации+добровольчество0,369'!D308</f>
        <v>0</v>
      </c>
    </row>
    <row r="208" spans="1:5" ht="15" hidden="1" customHeight="1" x14ac:dyDescent="0.25">
      <c r="A208" s="531"/>
      <c r="B208" s="530"/>
      <c r="C208" s="112">
        <f>'инновации+добровольчество0,369'!A304</f>
        <v>0</v>
      </c>
      <c r="D208" s="67">
        <f>'инновации+добровольчество0,369'!B309</f>
        <v>0</v>
      </c>
      <c r="E208" s="170">
        <f>'инновации+добровольчество0,369'!D309</f>
        <v>0</v>
      </c>
    </row>
    <row r="209" spans="1:5" ht="15" hidden="1" customHeight="1" x14ac:dyDescent="0.25">
      <c r="A209" s="531"/>
      <c r="B209" s="530"/>
      <c r="C209" s="112">
        <f>'инновации+добровольчество0,369'!A305</f>
        <v>0</v>
      </c>
      <c r="D209" s="67">
        <f>'инновации+добровольчество0,369'!B310</f>
        <v>0</v>
      </c>
      <c r="E209" s="170">
        <f>'инновации+добровольчество0,369'!D310</f>
        <v>0</v>
      </c>
    </row>
    <row r="210" spans="1:5" ht="15" hidden="1" customHeight="1" x14ac:dyDescent="0.25">
      <c r="A210" s="531"/>
      <c r="B210" s="530"/>
      <c r="C210" s="112">
        <f>'инновации+добровольчество0,369'!A306</f>
        <v>0</v>
      </c>
      <c r="D210" s="67">
        <f>'инновации+добровольчество0,369'!B311</f>
        <v>0</v>
      </c>
      <c r="E210" s="170">
        <f>'инновации+добровольчество0,369'!D311</f>
        <v>0</v>
      </c>
    </row>
    <row r="211" spans="1:5" ht="15" hidden="1" customHeight="1" x14ac:dyDescent="0.25">
      <c r="A211" s="531"/>
      <c r="B211" s="530"/>
      <c r="C211" s="112">
        <f>'инновации+добровольчество0,369'!A307</f>
        <v>0</v>
      </c>
      <c r="D211" s="67">
        <f>'инновации+добровольчество0,369'!B312</f>
        <v>0</v>
      </c>
      <c r="E211" s="170">
        <f>'инновации+добровольчество0,369'!D312</f>
        <v>0</v>
      </c>
    </row>
    <row r="212" spans="1:5" ht="15" hidden="1" customHeight="1" x14ac:dyDescent="0.25">
      <c r="A212" s="531"/>
      <c r="B212" s="530"/>
      <c r="C212" s="112">
        <f>'инновации+добровольчество0,369'!A308</f>
        <v>0</v>
      </c>
      <c r="D212" s="67">
        <f>'инновации+добровольчество0,369'!B313</f>
        <v>0</v>
      </c>
      <c r="E212" s="170">
        <f>'инновации+добровольчество0,369'!D313</f>
        <v>0</v>
      </c>
    </row>
    <row r="213" spans="1:5" ht="15" hidden="1" customHeight="1" x14ac:dyDescent="0.25">
      <c r="A213" s="531"/>
      <c r="B213" s="530"/>
      <c r="C213" s="112">
        <f>'инновации+добровольчество0,369'!A309</f>
        <v>0</v>
      </c>
      <c r="D213" s="67">
        <f>'инновации+добровольчество0,369'!B314</f>
        <v>0</v>
      </c>
      <c r="E213" s="170">
        <f>'инновации+добровольчество0,369'!D314</f>
        <v>0</v>
      </c>
    </row>
    <row r="214" spans="1:5" ht="15" hidden="1" customHeight="1" x14ac:dyDescent="0.25">
      <c r="A214" s="531"/>
      <c r="B214" s="530"/>
      <c r="C214" s="112">
        <f>'инновации+добровольчество0,369'!A310</f>
        <v>0</v>
      </c>
      <c r="D214" s="67">
        <f>'инновации+добровольчество0,369'!B315</f>
        <v>0</v>
      </c>
      <c r="E214" s="170">
        <f>'инновации+добровольчество0,369'!D315</f>
        <v>0</v>
      </c>
    </row>
    <row r="215" spans="1:5" ht="15" hidden="1" customHeight="1" x14ac:dyDescent="0.25">
      <c r="A215" s="531"/>
      <c r="B215" s="530"/>
      <c r="C215" s="112">
        <f>'инновации+добровольчество0,369'!A311</f>
        <v>0</v>
      </c>
      <c r="D215" s="67">
        <f>'инновации+добровольчество0,369'!B316</f>
        <v>0</v>
      </c>
      <c r="E215" s="170">
        <f>'инновации+добровольчество0,369'!D316</f>
        <v>0</v>
      </c>
    </row>
    <row r="216" spans="1:5" ht="15" hidden="1" customHeight="1" x14ac:dyDescent="0.25">
      <c r="A216" s="531"/>
      <c r="B216" s="530"/>
      <c r="C216" s="112">
        <f>'инновации+добровольчество0,369'!A312</f>
        <v>0</v>
      </c>
      <c r="D216" s="67">
        <f>'инновации+добровольчество0,369'!B317</f>
        <v>0</v>
      </c>
      <c r="E216" s="170">
        <f>'инновации+добровольчество0,369'!D317</f>
        <v>0</v>
      </c>
    </row>
    <row r="217" spans="1:5" ht="15" hidden="1" customHeight="1" x14ac:dyDescent="0.25">
      <c r="A217" s="531"/>
      <c r="B217" s="530"/>
      <c r="C217" s="112">
        <f>'инновации+добровольчество0,369'!A313</f>
        <v>0</v>
      </c>
      <c r="D217" s="67">
        <f>'инновации+добровольчество0,369'!B318</f>
        <v>0</v>
      </c>
      <c r="E217" s="170">
        <f>'инновации+добровольчество0,369'!D318</f>
        <v>0</v>
      </c>
    </row>
    <row r="218" spans="1:5" ht="15" hidden="1" customHeight="1" x14ac:dyDescent="0.25">
      <c r="A218" s="531"/>
      <c r="B218" s="530"/>
      <c r="C218" s="112">
        <f>'инновации+добровольчество0,369'!A314</f>
        <v>0</v>
      </c>
      <c r="D218" s="67">
        <f>'инновации+добровольчество0,369'!B319</f>
        <v>0</v>
      </c>
      <c r="E218" s="170">
        <f>'инновации+добровольчество0,369'!D319</f>
        <v>0</v>
      </c>
    </row>
    <row r="219" spans="1:5" ht="15" hidden="1" customHeight="1" x14ac:dyDescent="0.25">
      <c r="A219" s="531"/>
      <c r="B219" s="530"/>
      <c r="C219" s="112">
        <f>'инновации+добровольчество0,369'!A315</f>
        <v>0</v>
      </c>
      <c r="D219" s="67">
        <f>'инновации+добровольчество0,369'!B320</f>
        <v>0</v>
      </c>
      <c r="E219" s="170">
        <f>'инновации+добровольчество0,369'!D320</f>
        <v>0</v>
      </c>
    </row>
    <row r="220" spans="1:5" ht="15" hidden="1" customHeight="1" x14ac:dyDescent="0.25">
      <c r="A220" s="531"/>
      <c r="B220" s="530"/>
      <c r="C220" s="112">
        <f>'инновации+добровольчество0,369'!A316</f>
        <v>0</v>
      </c>
      <c r="D220" s="67">
        <f>'инновации+добровольчество0,369'!B321</f>
        <v>0</v>
      </c>
      <c r="E220" s="170">
        <f>'инновации+добровольчество0,369'!D321</f>
        <v>0</v>
      </c>
    </row>
    <row r="221" spans="1:5" ht="15" hidden="1" customHeight="1" x14ac:dyDescent="0.25">
      <c r="A221" s="531"/>
      <c r="B221" s="530"/>
      <c r="C221" s="112">
        <f>'инновации+добровольчество0,369'!A317</f>
        <v>0</v>
      </c>
      <c r="D221" s="67">
        <f>'инновации+добровольчество0,369'!B322</f>
        <v>0</v>
      </c>
      <c r="E221" s="170">
        <f>'инновации+добровольчество0,369'!D322</f>
        <v>0</v>
      </c>
    </row>
    <row r="222" spans="1:5" ht="15" hidden="1" customHeight="1" x14ac:dyDescent="0.25">
      <c r="A222" s="531"/>
      <c r="B222" s="530"/>
      <c r="C222" s="112">
        <f>'инновации+добровольчество0,369'!A318</f>
        <v>0</v>
      </c>
      <c r="D222" s="67">
        <f>'инновации+добровольчество0,369'!B323</f>
        <v>0</v>
      </c>
      <c r="E222" s="170">
        <f>'инновации+добровольчество0,369'!D323</f>
        <v>0</v>
      </c>
    </row>
    <row r="223" spans="1:5" ht="15" hidden="1" customHeight="1" x14ac:dyDescent="0.25">
      <c r="A223" s="531"/>
      <c r="B223" s="530"/>
      <c r="C223" s="112">
        <f>'инновации+добровольчество0,369'!A319</f>
        <v>0</v>
      </c>
      <c r="D223" s="67">
        <f>'инновации+добровольчество0,369'!B324</f>
        <v>0</v>
      </c>
      <c r="E223" s="170">
        <f>'инновации+добровольчество0,369'!D324</f>
        <v>0</v>
      </c>
    </row>
    <row r="224" spans="1:5" ht="15" hidden="1" customHeight="1" x14ac:dyDescent="0.25">
      <c r="A224" s="531"/>
      <c r="B224" s="530"/>
      <c r="C224" s="112">
        <f>'инновации+добровольчество0,369'!A320</f>
        <v>0</v>
      </c>
      <c r="D224" s="67">
        <f>'инновации+добровольчество0,369'!B325</f>
        <v>0</v>
      </c>
      <c r="E224" s="170">
        <f>'инновации+добровольчество0,369'!D325</f>
        <v>0</v>
      </c>
    </row>
    <row r="225" spans="1:5" ht="15" hidden="1" customHeight="1" x14ac:dyDescent="0.25">
      <c r="A225" s="531"/>
      <c r="B225" s="530"/>
      <c r="C225" s="112">
        <f>'инновации+добровольчество0,369'!A321</f>
        <v>0</v>
      </c>
      <c r="D225" s="67">
        <f>'инновации+добровольчество0,369'!B326</f>
        <v>0</v>
      </c>
      <c r="E225" s="170">
        <f>'инновации+добровольчество0,369'!D326</f>
        <v>0</v>
      </c>
    </row>
    <row r="226" spans="1:5" ht="15" hidden="1" customHeight="1" x14ac:dyDescent="0.25">
      <c r="A226" s="531"/>
      <c r="B226" s="530"/>
      <c r="C226" s="112">
        <f>'инновации+добровольчество0,369'!A322</f>
        <v>0</v>
      </c>
      <c r="D226" s="67">
        <f>'инновации+добровольчество0,369'!B327</f>
        <v>0</v>
      </c>
      <c r="E226" s="170">
        <f>'инновации+добровольчество0,369'!D327</f>
        <v>0</v>
      </c>
    </row>
    <row r="227" spans="1:5" ht="15" hidden="1" customHeight="1" x14ac:dyDescent="0.25">
      <c r="A227" s="531"/>
      <c r="B227" s="530"/>
      <c r="C227" s="112">
        <f>'инновации+добровольчество0,369'!A323</f>
        <v>0</v>
      </c>
      <c r="D227" s="67">
        <f>'инновации+добровольчество0,369'!B328</f>
        <v>0</v>
      </c>
      <c r="E227" s="170">
        <f>'инновации+добровольчество0,369'!D328</f>
        <v>0</v>
      </c>
    </row>
    <row r="228" spans="1:5" ht="15" hidden="1" customHeight="1" x14ac:dyDescent="0.25">
      <c r="A228" s="531"/>
      <c r="B228" s="530"/>
      <c r="C228" s="112">
        <f>'инновации+добровольчество0,369'!A324</f>
        <v>0</v>
      </c>
      <c r="D228" s="67">
        <f>'инновации+добровольчество0,369'!B329</f>
        <v>0</v>
      </c>
      <c r="E228" s="170">
        <f>'инновации+добровольчество0,369'!D329</f>
        <v>0</v>
      </c>
    </row>
    <row r="229" spans="1:5" ht="15" hidden="1" customHeight="1" x14ac:dyDescent="0.25">
      <c r="A229" s="531"/>
      <c r="B229" s="530"/>
      <c r="C229" s="112">
        <f>'инновации+добровольчество0,369'!A325</f>
        <v>0</v>
      </c>
      <c r="D229" s="67">
        <f>'инновации+добровольчество0,369'!B330</f>
        <v>0</v>
      </c>
      <c r="E229" s="170">
        <f>'инновации+добровольчество0,369'!D330</f>
        <v>0</v>
      </c>
    </row>
    <row r="230" spans="1:5" ht="15" hidden="1" customHeight="1" x14ac:dyDescent="0.25">
      <c r="A230" s="531"/>
      <c r="B230" s="530"/>
      <c r="C230" s="112">
        <f>'инновации+добровольчество0,369'!A326</f>
        <v>0</v>
      </c>
      <c r="D230" s="67">
        <f>'инновации+добровольчество0,369'!B331</f>
        <v>0</v>
      </c>
      <c r="E230" s="170">
        <f>'инновации+добровольчество0,369'!D331</f>
        <v>0</v>
      </c>
    </row>
    <row r="231" spans="1:5" ht="15" hidden="1" customHeight="1" x14ac:dyDescent="0.25">
      <c r="A231" s="531"/>
      <c r="B231" s="530"/>
      <c r="C231" s="112">
        <f>'инновации+добровольчество0,369'!A327</f>
        <v>0</v>
      </c>
      <c r="D231" s="67">
        <f>'инновации+добровольчество0,369'!B332</f>
        <v>0</v>
      </c>
      <c r="E231" s="170">
        <f>'инновации+добровольчество0,369'!D332</f>
        <v>0</v>
      </c>
    </row>
    <row r="232" spans="1:5" hidden="1" x14ac:dyDescent="0.25">
      <c r="A232" s="531"/>
      <c r="B232" s="530"/>
      <c r="C232" s="112">
        <f>'инновации+добровольчество0,369'!A328</f>
        <v>0</v>
      </c>
      <c r="D232" s="67">
        <f>'инновации+добровольчество0,369'!B333</f>
        <v>0</v>
      </c>
      <c r="E232" s="170">
        <f>'инновации+добровольчество0,369'!D333</f>
        <v>0</v>
      </c>
    </row>
    <row r="233" spans="1:5" hidden="1" x14ac:dyDescent="0.25">
      <c r="A233" s="531"/>
      <c r="B233" s="530"/>
      <c r="C233" s="112">
        <f>'инновации+добровольчество0,369'!A329</f>
        <v>0</v>
      </c>
      <c r="D233" s="67">
        <f>'инновации+добровольчество0,369'!B334</f>
        <v>0</v>
      </c>
      <c r="E233" s="170">
        <f>'инновации+добровольчество0,369'!D334</f>
        <v>0</v>
      </c>
    </row>
    <row r="234" spans="1:5" hidden="1" x14ac:dyDescent="0.25">
      <c r="A234" s="531"/>
      <c r="B234" s="530"/>
      <c r="C234" s="112">
        <f>'инновации+добровольчество0,369'!A330</f>
        <v>0</v>
      </c>
      <c r="D234" s="67">
        <f>'инновации+добровольчество0,369'!B335</f>
        <v>0</v>
      </c>
      <c r="E234" s="170">
        <f>'инновации+добровольчество0,369'!D335</f>
        <v>0</v>
      </c>
    </row>
    <row r="235" spans="1:5" hidden="1" x14ac:dyDescent="0.25">
      <c r="A235" s="531"/>
      <c r="B235" s="530"/>
      <c r="C235" s="112">
        <f>'инновации+добровольчество0,369'!A331</f>
        <v>0</v>
      </c>
      <c r="D235" s="67">
        <f>'инновации+добровольчество0,369'!B336</f>
        <v>0</v>
      </c>
      <c r="E235" s="170">
        <f>'инновации+добровольчество0,369'!D336</f>
        <v>0</v>
      </c>
    </row>
    <row r="236" spans="1:5" hidden="1" x14ac:dyDescent="0.25">
      <c r="A236" s="531"/>
      <c r="B236" s="530"/>
      <c r="C236" s="112">
        <f>'инновации+добровольчество0,369'!A332</f>
        <v>0</v>
      </c>
      <c r="D236" s="67">
        <f>'инновации+добровольчество0,369'!B337</f>
        <v>0</v>
      </c>
      <c r="E236" s="170">
        <f>'инновации+добровольчество0,369'!D337</f>
        <v>0</v>
      </c>
    </row>
    <row r="237" spans="1:5" hidden="1" x14ac:dyDescent="0.25">
      <c r="A237" s="531"/>
      <c r="B237" s="530"/>
      <c r="C237" s="112">
        <f>'инновации+добровольчество0,369'!A333</f>
        <v>0</v>
      </c>
      <c r="D237" s="67">
        <f>'инновации+добровольчество0,369'!B338</f>
        <v>0</v>
      </c>
      <c r="E237" s="170">
        <f>'инновации+добровольчество0,369'!D338</f>
        <v>0</v>
      </c>
    </row>
    <row r="238" spans="1:5" hidden="1" x14ac:dyDescent="0.25">
      <c r="A238" s="531"/>
      <c r="B238" s="530"/>
      <c r="C238" s="112">
        <f>'инновации+добровольчество0,369'!A334</f>
        <v>0</v>
      </c>
      <c r="D238" s="67">
        <f>'инновации+добровольчество0,369'!B339</f>
        <v>0</v>
      </c>
      <c r="E238" s="170">
        <f>'инновации+добровольчество0,369'!D339</f>
        <v>0</v>
      </c>
    </row>
    <row r="239" spans="1:5" hidden="1" x14ac:dyDescent="0.25">
      <c r="A239" s="531"/>
      <c r="B239" s="530"/>
      <c r="C239" s="112">
        <f>'инновации+добровольчество0,369'!A335</f>
        <v>0</v>
      </c>
      <c r="D239" s="67">
        <f>'инновации+добровольчество0,369'!B340</f>
        <v>0</v>
      </c>
      <c r="E239" s="170">
        <f>'инновации+добровольчество0,369'!D340</f>
        <v>0</v>
      </c>
    </row>
    <row r="240" spans="1:5" hidden="1" x14ac:dyDescent="0.25">
      <c r="A240" s="531"/>
      <c r="B240" s="530"/>
      <c r="C240" s="112">
        <f>'инновации+добровольчество0,369'!A336</f>
        <v>0</v>
      </c>
      <c r="D240" s="67">
        <f>'инновации+добровольчество0,369'!B341</f>
        <v>0</v>
      </c>
      <c r="E240" s="170">
        <f>'инновации+добровольчество0,369'!D341</f>
        <v>0</v>
      </c>
    </row>
    <row r="241" spans="1:5" hidden="1" x14ac:dyDescent="0.25">
      <c r="A241" s="531"/>
      <c r="B241" s="530"/>
      <c r="C241" s="112">
        <f>'инновации+добровольчество0,369'!A337</f>
        <v>0</v>
      </c>
      <c r="D241" s="67">
        <f>'инновации+добровольчество0,369'!B342</f>
        <v>0</v>
      </c>
      <c r="E241" s="170">
        <f>'инновации+добровольчество0,369'!D342</f>
        <v>0</v>
      </c>
    </row>
    <row r="242" spans="1:5" hidden="1" x14ac:dyDescent="0.25">
      <c r="A242" s="531"/>
      <c r="B242" s="530"/>
      <c r="C242" s="112">
        <f>'инновации+добровольчество0,369'!A338</f>
        <v>0</v>
      </c>
      <c r="D242" s="67">
        <f>'инновации+добровольчество0,369'!B343</f>
        <v>0</v>
      </c>
      <c r="E242" s="170">
        <f>'инновации+добровольчество0,369'!D343</f>
        <v>0</v>
      </c>
    </row>
    <row r="243" spans="1:5" hidden="1" x14ac:dyDescent="0.25">
      <c r="A243" s="531"/>
      <c r="B243" s="530"/>
      <c r="C243" s="112">
        <f>'инновации+добровольчество0,369'!A339</f>
        <v>0</v>
      </c>
      <c r="D243" s="67">
        <f>'инновации+добровольчество0,369'!B344</f>
        <v>0</v>
      </c>
      <c r="E243" s="170">
        <f>'инновации+добровольчество0,369'!D344</f>
        <v>0</v>
      </c>
    </row>
    <row r="244" spans="1:5" hidden="1" x14ac:dyDescent="0.25">
      <c r="A244" s="531"/>
      <c r="B244" s="530"/>
      <c r="C244" s="112">
        <f>'инновации+добровольчество0,369'!A340</f>
        <v>0</v>
      </c>
      <c r="D244" s="67">
        <f>'инновации+добровольчество0,369'!B345</f>
        <v>0</v>
      </c>
      <c r="E244" s="170">
        <f>'инновации+добровольчество0,369'!D345</f>
        <v>0</v>
      </c>
    </row>
    <row r="245" spans="1:5" hidden="1" x14ac:dyDescent="0.25">
      <c r="A245" s="531"/>
      <c r="B245" s="530"/>
      <c r="C245" s="112">
        <f>'инновации+добровольчество0,369'!A341</f>
        <v>0</v>
      </c>
      <c r="D245" s="67">
        <f>'инновации+добровольчество0,369'!B346</f>
        <v>0</v>
      </c>
      <c r="E245" s="170">
        <f>'инновации+добровольчество0,369'!D346</f>
        <v>0</v>
      </c>
    </row>
    <row r="246" spans="1:5" hidden="1" x14ac:dyDescent="0.25">
      <c r="A246" s="531"/>
      <c r="B246" s="530"/>
      <c r="C246" s="112">
        <f>'инновации+добровольчество0,369'!A342</f>
        <v>0</v>
      </c>
      <c r="D246" s="67">
        <f>'инновации+добровольчество0,369'!B347</f>
        <v>0</v>
      </c>
      <c r="E246" s="170">
        <f>'инновации+добровольчество0,369'!D347</f>
        <v>0</v>
      </c>
    </row>
    <row r="247" spans="1:5" hidden="1" x14ac:dyDescent="0.25">
      <c r="A247" s="531"/>
      <c r="B247" s="530"/>
      <c r="C247" s="112">
        <f>'инновации+добровольчество0,369'!A343</f>
        <v>0</v>
      </c>
      <c r="D247" s="67">
        <f>'инновации+добровольчество0,369'!B348</f>
        <v>0</v>
      </c>
      <c r="E247" s="170">
        <f>'инновации+добровольчество0,369'!D348</f>
        <v>0</v>
      </c>
    </row>
    <row r="248" spans="1:5" hidden="1" x14ac:dyDescent="0.25">
      <c r="A248" s="531"/>
      <c r="B248" s="530"/>
      <c r="C248" s="112">
        <f>'инновации+добровольчество0,369'!A344</f>
        <v>0</v>
      </c>
      <c r="D248" s="67">
        <f>'инновации+добровольчество0,369'!B349</f>
        <v>0</v>
      </c>
      <c r="E248" s="170">
        <f>'инновации+добровольчество0,369'!D349</f>
        <v>0</v>
      </c>
    </row>
    <row r="249" spans="1:5" hidden="1" x14ac:dyDescent="0.25">
      <c r="A249" s="531"/>
      <c r="B249" s="530"/>
      <c r="C249" s="112">
        <f>'инновации+добровольчество0,369'!A345</f>
        <v>0</v>
      </c>
      <c r="D249" s="67">
        <f>'инновации+добровольчество0,369'!B350</f>
        <v>0</v>
      </c>
      <c r="E249" s="170">
        <f>'инновации+добровольчество0,369'!D350</f>
        <v>0</v>
      </c>
    </row>
    <row r="250" spans="1:5" hidden="1" x14ac:dyDescent="0.25">
      <c r="A250" s="531"/>
      <c r="B250" s="530"/>
      <c r="C250" s="112">
        <f>'инновации+добровольчество0,369'!A346</f>
        <v>0</v>
      </c>
      <c r="D250" s="67">
        <f>'инновации+добровольчество0,369'!B351</f>
        <v>0</v>
      </c>
      <c r="E250" s="170">
        <f>'инновации+добровольчество0,369'!D351</f>
        <v>0</v>
      </c>
    </row>
    <row r="251" spans="1:5" hidden="1" x14ac:dyDescent="0.25">
      <c r="A251" s="531"/>
      <c r="B251" s="530"/>
      <c r="C251" s="112">
        <f>'инновации+добровольчество0,369'!A347</f>
        <v>0</v>
      </c>
      <c r="D251" s="67">
        <f>'инновации+добровольчество0,369'!B352</f>
        <v>0</v>
      </c>
      <c r="E251" s="170">
        <f>'инновации+добровольчество0,369'!D352</f>
        <v>0</v>
      </c>
    </row>
    <row r="252" spans="1:5" hidden="1" x14ac:dyDescent="0.25">
      <c r="A252" s="531"/>
      <c r="B252" s="530"/>
      <c r="C252" s="112">
        <f>'инновации+добровольчество0,369'!A348</f>
        <v>0</v>
      </c>
      <c r="D252" s="67">
        <f>'инновации+добровольчество0,369'!B353</f>
        <v>0</v>
      </c>
      <c r="E252" s="170">
        <f>'инновации+добровольчество0,369'!D353</f>
        <v>0</v>
      </c>
    </row>
    <row r="253" spans="1:5" hidden="1" x14ac:dyDescent="0.25">
      <c r="A253" s="531"/>
      <c r="B253" s="530"/>
      <c r="C253" s="112">
        <f>'инновации+добровольчество0,369'!A349</f>
        <v>0</v>
      </c>
      <c r="D253" s="67">
        <f>'инновации+добровольчество0,369'!B354</f>
        <v>0</v>
      </c>
      <c r="E253" s="170">
        <f>'инновации+добровольчество0,369'!D354</f>
        <v>0</v>
      </c>
    </row>
    <row r="254" spans="1:5" hidden="1" x14ac:dyDescent="0.25">
      <c r="A254" s="531"/>
      <c r="B254" s="530"/>
      <c r="C254" s="112">
        <f>'инновации+добровольчество0,369'!A350</f>
        <v>0</v>
      </c>
      <c r="D254" s="67">
        <f>'инновации+добровольчество0,369'!B355</f>
        <v>0</v>
      </c>
      <c r="E254" s="170">
        <f>'инновации+добровольчество0,369'!D355</f>
        <v>0</v>
      </c>
    </row>
    <row r="255" spans="1:5" hidden="1" x14ac:dyDescent="0.25">
      <c r="A255" s="531"/>
      <c r="B255" s="530"/>
      <c r="C255" s="112">
        <f>'инновации+добровольчество0,369'!A351</f>
        <v>0</v>
      </c>
      <c r="D255" s="67">
        <f>'инновации+добровольчество0,369'!B356</f>
        <v>0</v>
      </c>
      <c r="E255" s="170">
        <f>'инновации+добровольчество0,369'!D356</f>
        <v>0</v>
      </c>
    </row>
    <row r="256" spans="1:5" hidden="1" x14ac:dyDescent="0.25">
      <c r="A256" s="531"/>
      <c r="B256" s="530"/>
      <c r="C256" s="112">
        <f>'инновации+добровольчество0,369'!A352</f>
        <v>0</v>
      </c>
      <c r="D256" s="67">
        <f>'инновации+добровольчество0,369'!B357</f>
        <v>0</v>
      </c>
      <c r="E256" s="170">
        <f>'инновации+добровольчество0,369'!D357</f>
        <v>0</v>
      </c>
    </row>
    <row r="257" spans="1:5" hidden="1" x14ac:dyDescent="0.25">
      <c r="A257" s="531"/>
      <c r="B257" s="530"/>
      <c r="C257" s="112">
        <f>'инновации+добровольчество0,369'!A353</f>
        <v>0</v>
      </c>
      <c r="D257" s="67">
        <f>'инновации+добровольчество0,369'!B358</f>
        <v>0</v>
      </c>
      <c r="E257" s="170">
        <f>'инновации+добровольчество0,369'!D358</f>
        <v>0</v>
      </c>
    </row>
    <row r="258" spans="1:5" hidden="1" x14ac:dyDescent="0.25">
      <c r="A258" s="531"/>
      <c r="B258" s="530"/>
      <c r="C258" s="112">
        <f>'инновации+добровольчество0,369'!A354</f>
        <v>0</v>
      </c>
      <c r="D258" s="67">
        <f>'инновации+добровольчество0,369'!B359</f>
        <v>0</v>
      </c>
      <c r="E258" s="170">
        <f>'инновации+добровольчество0,369'!D359</f>
        <v>0</v>
      </c>
    </row>
    <row r="259" spans="1:5" hidden="1" x14ac:dyDescent="0.25">
      <c r="A259" s="531"/>
      <c r="B259" s="530"/>
      <c r="C259" s="112">
        <f>'инновации+добровольчество0,369'!A355</f>
        <v>0</v>
      </c>
      <c r="D259" s="67">
        <f>'инновации+добровольчество0,369'!B360</f>
        <v>0</v>
      </c>
      <c r="E259" s="170">
        <f>'инновации+добровольчество0,369'!D360</f>
        <v>0</v>
      </c>
    </row>
    <row r="260" spans="1:5" hidden="1" x14ac:dyDescent="0.25">
      <c r="A260" s="531"/>
      <c r="B260" s="530"/>
      <c r="C260" s="112">
        <f>'инновации+добровольчество0,369'!A356</f>
        <v>0</v>
      </c>
      <c r="D260" s="67">
        <f>'инновации+добровольчество0,369'!B361</f>
        <v>0</v>
      </c>
      <c r="E260" s="170">
        <f>'инновации+добровольчество0,369'!D361</f>
        <v>0</v>
      </c>
    </row>
    <row r="261" spans="1:5" hidden="1" x14ac:dyDescent="0.25">
      <c r="A261" s="531"/>
      <c r="B261" s="530"/>
      <c r="C261" s="112">
        <f>'инновации+добровольчество0,369'!A357</f>
        <v>0</v>
      </c>
      <c r="D261" s="67">
        <f>'инновации+добровольчество0,369'!B362</f>
        <v>0</v>
      </c>
      <c r="E261" s="170">
        <f>'инновации+добровольчество0,369'!D362</f>
        <v>0</v>
      </c>
    </row>
    <row r="262" spans="1:5" hidden="1" x14ac:dyDescent="0.25">
      <c r="A262" s="531"/>
      <c r="B262" s="530"/>
      <c r="C262" s="112">
        <f>'инновации+добровольчество0,369'!A358</f>
        <v>0</v>
      </c>
      <c r="D262" s="67">
        <f>'инновации+добровольчество0,369'!B363</f>
        <v>0</v>
      </c>
      <c r="E262" s="170">
        <f>'инновации+добровольчество0,369'!D363</f>
        <v>0</v>
      </c>
    </row>
    <row r="263" spans="1:5" hidden="1" x14ac:dyDescent="0.25">
      <c r="A263" s="531"/>
      <c r="B263" s="530"/>
      <c r="C263" s="112">
        <f>'инновации+добровольчество0,369'!A359</f>
        <v>0</v>
      </c>
      <c r="D263" s="67">
        <f>'инновации+добровольчество0,369'!B364</f>
        <v>0</v>
      </c>
      <c r="E263" s="170">
        <f>'инновации+добровольчество0,369'!D364</f>
        <v>0</v>
      </c>
    </row>
    <row r="264" spans="1:5" hidden="1" x14ac:dyDescent="0.25">
      <c r="A264" s="531"/>
      <c r="B264" s="530"/>
      <c r="C264" s="112">
        <f>'инновации+добровольчество0,369'!A360</f>
        <v>0</v>
      </c>
      <c r="D264" s="67">
        <f>'инновации+добровольчество0,369'!B365</f>
        <v>0</v>
      </c>
      <c r="E264" s="170">
        <f>'инновации+добровольчество0,369'!D365</f>
        <v>0</v>
      </c>
    </row>
    <row r="265" spans="1:5" hidden="1" x14ac:dyDescent="0.25">
      <c r="A265" s="531"/>
      <c r="B265" s="530"/>
      <c r="C265" s="112">
        <f>'инновации+добровольчество0,369'!A361</f>
        <v>0</v>
      </c>
      <c r="D265" s="67">
        <f>'инновации+добровольчество0,369'!B366</f>
        <v>0</v>
      </c>
      <c r="E265" s="170">
        <f>'инновации+добровольчество0,369'!D366</f>
        <v>0</v>
      </c>
    </row>
    <row r="266" spans="1:5" hidden="1" x14ac:dyDescent="0.25">
      <c r="A266" s="531"/>
      <c r="B266" s="530"/>
      <c r="C266" s="112">
        <f>'инновации+добровольчество0,369'!A362</f>
        <v>0</v>
      </c>
      <c r="D266" s="67">
        <f>'инновации+добровольчество0,369'!B367</f>
        <v>0</v>
      </c>
      <c r="E266" s="170">
        <f>'инновации+добровольчество0,369'!D367</f>
        <v>0</v>
      </c>
    </row>
    <row r="267" spans="1:5" hidden="1" x14ac:dyDescent="0.25">
      <c r="A267" s="531"/>
      <c r="B267" s="530"/>
      <c r="C267" s="112">
        <f>'инновации+добровольчество0,369'!A363</f>
        <v>0</v>
      </c>
      <c r="D267" s="67">
        <f>'инновации+добровольчество0,369'!B368</f>
        <v>0</v>
      </c>
      <c r="E267" s="170">
        <f>'инновации+добровольчество0,369'!D368</f>
        <v>0</v>
      </c>
    </row>
    <row r="268" spans="1:5" hidden="1" x14ac:dyDescent="0.25">
      <c r="A268" s="531"/>
      <c r="B268" s="530"/>
      <c r="C268" s="112">
        <f>'инновации+добровольчество0,369'!A364</f>
        <v>0</v>
      </c>
      <c r="D268" s="67">
        <f>'инновации+добровольчество0,369'!B369</f>
        <v>0</v>
      </c>
      <c r="E268" s="170">
        <f>'инновации+добровольчество0,369'!D369</f>
        <v>0</v>
      </c>
    </row>
    <row r="269" spans="1:5" hidden="1" x14ac:dyDescent="0.25">
      <c r="A269" s="531"/>
      <c r="B269" s="530"/>
      <c r="C269" s="112">
        <f>'инновации+добровольчество0,369'!A365</f>
        <v>0</v>
      </c>
      <c r="D269" s="67">
        <f>'инновации+добровольчество0,369'!B370</f>
        <v>0</v>
      </c>
      <c r="E269" s="170">
        <f>'инновации+добровольчество0,369'!D370</f>
        <v>0</v>
      </c>
    </row>
    <row r="270" spans="1:5" hidden="1" x14ac:dyDescent="0.25">
      <c r="A270" s="531"/>
      <c r="B270" s="530"/>
      <c r="C270" s="112">
        <f>'инновации+добровольчество0,369'!A366</f>
        <v>0</v>
      </c>
      <c r="D270" s="67">
        <f>'инновации+добровольчество0,369'!B371</f>
        <v>0</v>
      </c>
      <c r="E270" s="170">
        <f>'инновации+добровольчество0,369'!D371</f>
        <v>0</v>
      </c>
    </row>
    <row r="271" spans="1:5" hidden="1" x14ac:dyDescent="0.25">
      <c r="A271" s="531"/>
      <c r="B271" s="530"/>
      <c r="C271" s="112">
        <f>'инновации+добровольчество0,369'!A367</f>
        <v>0</v>
      </c>
      <c r="D271" s="67">
        <f>'инновации+добровольчество0,369'!B372</f>
        <v>0</v>
      </c>
      <c r="E271" s="170">
        <f>'инновации+добровольчество0,369'!D372</f>
        <v>0</v>
      </c>
    </row>
    <row r="272" spans="1:5" hidden="1" x14ac:dyDescent="0.25">
      <c r="A272" s="531"/>
      <c r="B272" s="530"/>
      <c r="C272" s="112">
        <f>'инновации+добровольчество0,369'!A368</f>
        <v>0</v>
      </c>
      <c r="D272" s="67">
        <f>'инновации+добровольчество0,369'!B373</f>
        <v>0</v>
      </c>
      <c r="E272" s="170">
        <f>'инновации+добровольчество0,369'!D373</f>
        <v>0</v>
      </c>
    </row>
    <row r="273" spans="1:5" hidden="1" x14ac:dyDescent="0.25">
      <c r="A273" s="531"/>
      <c r="B273" s="530"/>
      <c r="C273" s="112">
        <f>'инновации+добровольчество0,369'!A369</f>
        <v>0</v>
      </c>
      <c r="D273" s="67">
        <f>'инновации+добровольчество0,369'!B374</f>
        <v>0</v>
      </c>
      <c r="E273" s="170">
        <f>'инновации+добровольчество0,369'!D374</f>
        <v>0</v>
      </c>
    </row>
    <row r="274" spans="1:5" hidden="1" x14ac:dyDescent="0.25">
      <c r="A274" s="531"/>
      <c r="B274" s="530"/>
      <c r="C274" s="112">
        <f>'инновации+добровольчество0,369'!A370</f>
        <v>0</v>
      </c>
      <c r="D274" s="67">
        <f>'инновации+добровольчество0,369'!B375</f>
        <v>0</v>
      </c>
      <c r="E274" s="170">
        <f>'инновации+добровольчество0,369'!D375</f>
        <v>0</v>
      </c>
    </row>
    <row r="275" spans="1:5" hidden="1" x14ac:dyDescent="0.25">
      <c r="A275" s="531"/>
      <c r="B275" s="530"/>
      <c r="C275" s="112">
        <f>'инновации+добровольчество0,369'!A371</f>
        <v>0</v>
      </c>
      <c r="D275" s="67">
        <f>'инновации+добровольчество0,369'!B376</f>
        <v>0</v>
      </c>
      <c r="E275" s="170">
        <f>'инновации+добровольчество0,369'!D376</f>
        <v>0</v>
      </c>
    </row>
    <row r="276" spans="1:5" hidden="1" x14ac:dyDescent="0.25">
      <c r="A276" s="531"/>
      <c r="B276" s="530"/>
      <c r="C276" s="112">
        <f>'инновации+добровольчество0,369'!A372</f>
        <v>0</v>
      </c>
      <c r="D276" s="67">
        <f>'инновации+добровольчество0,369'!B377</f>
        <v>0</v>
      </c>
      <c r="E276" s="170">
        <f>'инновации+добровольчество0,369'!D377</f>
        <v>0</v>
      </c>
    </row>
    <row r="277" spans="1:5" hidden="1" x14ac:dyDescent="0.25">
      <c r="A277" s="531"/>
      <c r="B277" s="530"/>
      <c r="C277" s="112">
        <f>'инновации+добровольчество0,369'!A373</f>
        <v>0</v>
      </c>
      <c r="D277" s="67">
        <f>'инновации+добровольчество0,369'!B378</f>
        <v>0</v>
      </c>
      <c r="E277" s="170">
        <f>'инновации+добровольчество0,369'!D378</f>
        <v>0</v>
      </c>
    </row>
    <row r="278" spans="1:5" hidden="1" x14ac:dyDescent="0.25">
      <c r="A278" s="531"/>
      <c r="B278" s="530"/>
      <c r="C278" s="112">
        <f>'инновации+добровольчество0,369'!A374</f>
        <v>0</v>
      </c>
      <c r="D278" s="67">
        <f>'инновации+добровольчество0,369'!B379</f>
        <v>0</v>
      </c>
      <c r="E278" s="170">
        <f>'инновации+добровольчество0,369'!D379</f>
        <v>0</v>
      </c>
    </row>
    <row r="279" spans="1:5" hidden="1" x14ac:dyDescent="0.25">
      <c r="A279" s="531"/>
      <c r="B279" s="530"/>
      <c r="C279" s="112">
        <f>'инновации+добровольчество0,369'!A375</f>
        <v>0</v>
      </c>
      <c r="D279" s="67">
        <f>'инновации+добровольчество0,369'!B380</f>
        <v>0</v>
      </c>
      <c r="E279" s="170">
        <f>'инновации+добровольчество0,369'!D380</f>
        <v>0</v>
      </c>
    </row>
    <row r="280" spans="1:5" hidden="1" x14ac:dyDescent="0.25">
      <c r="A280" s="531"/>
      <c r="B280" s="530"/>
      <c r="C280" s="112">
        <f>'инновации+добровольчество0,369'!A376</f>
        <v>0</v>
      </c>
      <c r="D280" s="67">
        <f>'инновации+добровольчество0,369'!B381</f>
        <v>0</v>
      </c>
      <c r="E280" s="170">
        <f>'инновации+добровольчество0,369'!D381</f>
        <v>0</v>
      </c>
    </row>
    <row r="281" spans="1:5" hidden="1" x14ac:dyDescent="0.25">
      <c r="A281" s="531"/>
      <c r="B281" s="530"/>
      <c r="C281" s="112">
        <f>'инновации+добровольчество0,369'!A377</f>
        <v>0</v>
      </c>
      <c r="D281" s="67">
        <f>'инновации+добровольчество0,369'!B382</f>
        <v>0</v>
      </c>
      <c r="E281" s="170">
        <f>'инновации+добровольчество0,369'!D382</f>
        <v>0</v>
      </c>
    </row>
    <row r="282" spans="1:5" hidden="1" x14ac:dyDescent="0.25">
      <c r="A282" s="531"/>
      <c r="B282" s="530"/>
      <c r="C282" s="112">
        <f>'инновации+добровольчество0,369'!A378</f>
        <v>0</v>
      </c>
      <c r="D282" s="67">
        <f>'инновации+добровольчество0,369'!B383</f>
        <v>0</v>
      </c>
      <c r="E282" s="170">
        <f>'инновации+добровольчество0,369'!D383</f>
        <v>0</v>
      </c>
    </row>
    <row r="283" spans="1:5" hidden="1" x14ac:dyDescent="0.25">
      <c r="A283" s="531"/>
      <c r="B283" s="530"/>
      <c r="C283" s="112">
        <f>'инновации+добровольчество0,369'!A379</f>
        <v>0</v>
      </c>
      <c r="D283" s="67">
        <f>'инновации+добровольчество0,369'!B384</f>
        <v>0</v>
      </c>
      <c r="E283" s="170">
        <f>'инновации+добровольчество0,369'!D384</f>
        <v>0</v>
      </c>
    </row>
    <row r="284" spans="1:5" hidden="1" x14ac:dyDescent="0.25">
      <c r="A284" s="531"/>
      <c r="B284" s="530"/>
      <c r="C284" s="112">
        <f>'инновации+добровольчество0,369'!A380</f>
        <v>0</v>
      </c>
      <c r="D284" s="67">
        <f>'инновации+добровольчество0,369'!B385</f>
        <v>0</v>
      </c>
      <c r="E284" s="170">
        <f>'инновации+добровольчество0,369'!D385</f>
        <v>0</v>
      </c>
    </row>
    <row r="285" spans="1:5" hidden="1" x14ac:dyDescent="0.25">
      <c r="A285" s="531"/>
      <c r="B285" s="530"/>
      <c r="C285" s="112">
        <f>'инновации+добровольчество0,369'!A381</f>
        <v>0</v>
      </c>
      <c r="D285" s="67">
        <f>'инновации+добровольчество0,369'!B386</f>
        <v>0</v>
      </c>
      <c r="E285" s="170">
        <f>'инновации+добровольчество0,369'!D386</f>
        <v>0</v>
      </c>
    </row>
    <row r="286" spans="1:5" hidden="1" x14ac:dyDescent="0.25">
      <c r="A286" s="531"/>
      <c r="B286" s="530"/>
      <c r="C286" s="112">
        <f>'инновации+добровольчество0,369'!A382</f>
        <v>0</v>
      </c>
      <c r="D286" s="67">
        <f>'инновации+добровольчество0,369'!B387</f>
        <v>0</v>
      </c>
      <c r="E286" s="170">
        <f>'инновации+добровольчество0,369'!D387</f>
        <v>0</v>
      </c>
    </row>
    <row r="287" spans="1:5" hidden="1" x14ac:dyDescent="0.25">
      <c r="A287" s="531"/>
      <c r="B287" s="530"/>
      <c r="C287" s="112">
        <f>'инновации+добровольчество0,369'!A383</f>
        <v>0</v>
      </c>
      <c r="D287" s="67">
        <f>'инновации+добровольчество0,369'!B388</f>
        <v>0</v>
      </c>
      <c r="E287" s="170">
        <f>'инновации+добровольчество0,369'!D388</f>
        <v>0</v>
      </c>
    </row>
    <row r="288" spans="1:5" hidden="1" x14ac:dyDescent="0.25">
      <c r="A288" s="531"/>
      <c r="B288" s="530"/>
      <c r="C288" s="112">
        <f>'инновации+добровольчество0,369'!A384</f>
        <v>0</v>
      </c>
      <c r="D288" s="67">
        <f>'инновации+добровольчество0,369'!B389</f>
        <v>0</v>
      </c>
      <c r="E288" s="170">
        <f>'инновации+добровольчество0,369'!D389</f>
        <v>0</v>
      </c>
    </row>
    <row r="289" spans="1:5" hidden="1" x14ac:dyDescent="0.25">
      <c r="A289" s="531"/>
      <c r="B289" s="530"/>
      <c r="C289" s="112">
        <f>'инновации+добровольчество0,369'!A385</f>
        <v>0</v>
      </c>
      <c r="D289" s="67">
        <f>'инновации+добровольчество0,369'!B390</f>
        <v>0</v>
      </c>
      <c r="E289" s="170">
        <f>'инновации+добровольчество0,369'!D390</f>
        <v>0</v>
      </c>
    </row>
    <row r="290" spans="1:5" hidden="1" x14ac:dyDescent="0.25">
      <c r="A290" s="531"/>
      <c r="B290" s="530"/>
      <c r="C290" s="112">
        <f>'инновации+добровольчество0,369'!A386</f>
        <v>0</v>
      </c>
      <c r="D290" s="67">
        <f>'инновации+добровольчество0,369'!B391</f>
        <v>0</v>
      </c>
      <c r="E290" s="170">
        <f>'инновации+добровольчество0,369'!D391</f>
        <v>0</v>
      </c>
    </row>
    <row r="291" spans="1:5" hidden="1" x14ac:dyDescent="0.25">
      <c r="A291" s="531"/>
      <c r="B291" s="530"/>
      <c r="C291" s="112">
        <f>'инновации+добровольчество0,369'!A387</f>
        <v>0</v>
      </c>
      <c r="D291" s="67">
        <f>'инновации+добровольчество0,369'!B392</f>
        <v>0</v>
      </c>
      <c r="E291" s="170">
        <f>'инновации+добровольчество0,369'!D392</f>
        <v>0</v>
      </c>
    </row>
    <row r="292" spans="1:5" hidden="1" x14ac:dyDescent="0.25">
      <c r="A292" s="531"/>
      <c r="B292" s="530"/>
      <c r="C292" s="112">
        <f>'инновации+добровольчество0,369'!A388</f>
        <v>0</v>
      </c>
      <c r="D292" s="67">
        <f>'инновации+добровольчество0,369'!B393</f>
        <v>0</v>
      </c>
      <c r="E292" s="170">
        <f>'инновации+добровольчество0,369'!D393</f>
        <v>0</v>
      </c>
    </row>
    <row r="293" spans="1:5" hidden="1" x14ac:dyDescent="0.25">
      <c r="A293" s="531"/>
      <c r="B293" s="530"/>
      <c r="C293" s="112">
        <f>'инновации+добровольчество0,369'!A389</f>
        <v>0</v>
      </c>
      <c r="D293" s="67">
        <f>'инновации+добровольчество0,369'!B394</f>
        <v>0</v>
      </c>
      <c r="E293" s="170">
        <f>'инновации+добровольчество0,369'!D394</f>
        <v>0</v>
      </c>
    </row>
    <row r="294" spans="1:5" hidden="1" x14ac:dyDescent="0.25">
      <c r="A294" s="531"/>
      <c r="B294" s="530"/>
      <c r="C294" s="112">
        <f>'инновации+добровольчество0,369'!A390</f>
        <v>0</v>
      </c>
      <c r="D294" s="67">
        <f>'инновации+добровольчество0,369'!B395</f>
        <v>0</v>
      </c>
      <c r="E294" s="170">
        <f>'инновации+добровольчество0,369'!D395</f>
        <v>0</v>
      </c>
    </row>
    <row r="295" spans="1:5" hidden="1" x14ac:dyDescent="0.25">
      <c r="A295" s="531"/>
      <c r="B295" s="530"/>
      <c r="C295" s="112">
        <f>'инновации+добровольчество0,369'!A391</f>
        <v>0</v>
      </c>
      <c r="D295" s="67">
        <f>'инновации+добровольчество0,369'!B396</f>
        <v>0</v>
      </c>
      <c r="E295" s="170">
        <f>'инновации+добровольчество0,369'!D396</f>
        <v>0</v>
      </c>
    </row>
    <row r="296" spans="1:5" hidden="1" x14ac:dyDescent="0.25">
      <c r="A296" s="531"/>
      <c r="B296" s="530"/>
      <c r="C296" s="112">
        <f>'инновации+добровольчество0,369'!A392</f>
        <v>0</v>
      </c>
      <c r="D296" s="67">
        <f>'инновации+добровольчество0,369'!B397</f>
        <v>0</v>
      </c>
      <c r="E296" s="170">
        <f>'инновации+добровольчество0,369'!D397</f>
        <v>0</v>
      </c>
    </row>
    <row r="297" spans="1:5" hidden="1" x14ac:dyDescent="0.25">
      <c r="A297" s="531"/>
      <c r="B297" s="530"/>
      <c r="C297" s="112">
        <f>'инновации+добровольчество0,369'!A393</f>
        <v>0</v>
      </c>
      <c r="D297" s="67">
        <f>'инновации+добровольчество0,369'!B398</f>
        <v>0</v>
      </c>
      <c r="E297" s="170">
        <f>'инновации+добровольчество0,369'!D398</f>
        <v>0</v>
      </c>
    </row>
    <row r="298" spans="1:5" hidden="1" x14ac:dyDescent="0.25">
      <c r="A298" s="531"/>
      <c r="B298" s="530"/>
      <c r="C298" s="112">
        <f>'инновации+добровольчество0,369'!A394</f>
        <v>0</v>
      </c>
      <c r="D298" s="67">
        <f>'инновации+добровольчество0,369'!B399</f>
        <v>0</v>
      </c>
      <c r="E298" s="170">
        <f>'инновации+добровольчество0,369'!D399</f>
        <v>0</v>
      </c>
    </row>
    <row r="299" spans="1:5" hidden="1" x14ac:dyDescent="0.25">
      <c r="A299" s="531"/>
      <c r="B299" s="530"/>
      <c r="C299" s="112">
        <f>'инновации+добровольчество0,369'!A395</f>
        <v>0</v>
      </c>
      <c r="D299" s="67">
        <f>'инновации+добровольчество0,369'!B400</f>
        <v>0</v>
      </c>
      <c r="E299" s="170">
        <f>'инновации+добровольчество0,369'!D400</f>
        <v>0</v>
      </c>
    </row>
    <row r="300" spans="1:5" hidden="1" x14ac:dyDescent="0.25">
      <c r="A300" s="531"/>
      <c r="B300" s="530"/>
      <c r="C300" s="112">
        <f>'инновации+добровольчество0,369'!A396</f>
        <v>0</v>
      </c>
      <c r="D300" s="67">
        <f>'инновации+добровольчество0,369'!B401</f>
        <v>0</v>
      </c>
      <c r="E300" s="170">
        <f>'инновации+добровольчество0,369'!D401</f>
        <v>0</v>
      </c>
    </row>
    <row r="301" spans="1:5" hidden="1" x14ac:dyDescent="0.25">
      <c r="A301" s="531"/>
      <c r="B301" s="530"/>
      <c r="C301" s="112">
        <f>'инновации+добровольчество0,369'!A397</f>
        <v>0</v>
      </c>
      <c r="D301" s="67">
        <f>'инновации+добровольчество0,369'!B402</f>
        <v>0</v>
      </c>
      <c r="E301" s="170">
        <f>'инновации+добровольчество0,369'!D402</f>
        <v>0</v>
      </c>
    </row>
    <row r="302" spans="1:5" hidden="1" x14ac:dyDescent="0.25">
      <c r="A302" s="531"/>
      <c r="B302" s="530"/>
      <c r="C302" s="112">
        <f>'инновации+добровольчество0,369'!A398</f>
        <v>0</v>
      </c>
      <c r="D302" s="67">
        <f>'инновации+добровольчество0,369'!B403</f>
        <v>0</v>
      </c>
      <c r="E302" s="170">
        <f>'инновации+добровольчество0,369'!D403</f>
        <v>0</v>
      </c>
    </row>
    <row r="303" spans="1:5" hidden="1" x14ac:dyDescent="0.25">
      <c r="A303" s="531"/>
      <c r="B303" s="530"/>
      <c r="C303" s="112">
        <f>'инновации+добровольчество0,369'!A399</f>
        <v>0</v>
      </c>
      <c r="D303" s="67">
        <f>'инновации+добровольчество0,369'!B404</f>
        <v>0</v>
      </c>
      <c r="E303" s="170">
        <f>'инновации+добровольчество0,369'!D404</f>
        <v>0</v>
      </c>
    </row>
    <row r="304" spans="1:5" hidden="1" x14ac:dyDescent="0.25">
      <c r="A304" s="531"/>
      <c r="B304" s="530"/>
      <c r="C304" s="112">
        <f>'инновации+добровольчество0,369'!A400</f>
        <v>0</v>
      </c>
      <c r="D304" s="67">
        <f>'инновации+добровольчество0,369'!B405</f>
        <v>0</v>
      </c>
      <c r="E304" s="170">
        <f>'инновации+добровольчество0,369'!D405</f>
        <v>0</v>
      </c>
    </row>
    <row r="305" spans="1:5" hidden="1" x14ac:dyDescent="0.25">
      <c r="A305" s="531"/>
      <c r="B305" s="530"/>
      <c r="C305" s="112">
        <f>'инновации+добровольчество0,369'!A401</f>
        <v>0</v>
      </c>
      <c r="D305" s="67">
        <f>'инновации+добровольчество0,369'!B406</f>
        <v>0</v>
      </c>
      <c r="E305" s="170">
        <f>'инновации+добровольчество0,369'!D406</f>
        <v>0</v>
      </c>
    </row>
    <row r="306" spans="1:5" hidden="1" x14ac:dyDescent="0.25">
      <c r="A306" s="531"/>
      <c r="B306" s="530"/>
      <c r="C306" s="112">
        <f>'инновации+добровольчество0,369'!A402</f>
        <v>0</v>
      </c>
      <c r="D306" s="67">
        <f>'инновации+добровольчество0,369'!B407</f>
        <v>0</v>
      </c>
      <c r="E306" s="170">
        <f>'инновации+добровольчество0,369'!D407</f>
        <v>0</v>
      </c>
    </row>
    <row r="307" spans="1:5" hidden="1" x14ac:dyDescent="0.25">
      <c r="A307" s="531"/>
      <c r="B307" s="530"/>
      <c r="C307" s="112">
        <f>'инновации+добровольчество0,369'!A403</f>
        <v>0</v>
      </c>
      <c r="D307" s="67">
        <f>'инновации+добровольчество0,369'!B408</f>
        <v>0</v>
      </c>
      <c r="E307" s="170">
        <f>'инновации+добровольчество0,369'!D408</f>
        <v>0</v>
      </c>
    </row>
    <row r="308" spans="1:5" hidden="1" x14ac:dyDescent="0.25">
      <c r="A308" s="531"/>
      <c r="B308" s="530"/>
      <c r="C308" s="112">
        <f>'инновации+добровольчество0,369'!A404</f>
        <v>0</v>
      </c>
      <c r="D308" s="67">
        <f>'инновации+добровольчество0,369'!B409</f>
        <v>0</v>
      </c>
      <c r="E308" s="170">
        <f>'инновации+добровольчество0,369'!D409</f>
        <v>0</v>
      </c>
    </row>
    <row r="309" spans="1:5" hidden="1" x14ac:dyDescent="0.25">
      <c r="A309" s="531"/>
      <c r="B309" s="530"/>
      <c r="C309" s="112">
        <f>'инновации+добровольчество0,369'!A405</f>
        <v>0</v>
      </c>
      <c r="D309" s="67">
        <f>'инновации+добровольчество0,369'!B410</f>
        <v>0</v>
      </c>
      <c r="E309" s="170">
        <f>'инновации+добровольчество0,369'!D410</f>
        <v>0</v>
      </c>
    </row>
    <row r="310" spans="1:5" hidden="1" x14ac:dyDescent="0.25">
      <c r="A310" s="531"/>
      <c r="B310" s="530"/>
      <c r="C310" s="112">
        <f>'инновации+добровольчество0,369'!A406</f>
        <v>0</v>
      </c>
      <c r="D310" s="67">
        <f>'инновации+добровольчество0,369'!B411</f>
        <v>0</v>
      </c>
      <c r="E310" s="170">
        <f>'инновации+добровольчество0,369'!D411</f>
        <v>0</v>
      </c>
    </row>
    <row r="311" spans="1:5" hidden="1" x14ac:dyDescent="0.25">
      <c r="A311" s="531"/>
      <c r="B311" s="530"/>
      <c r="C311" s="112">
        <f>'инновации+добровольчество0,369'!A407</f>
        <v>0</v>
      </c>
      <c r="D311" s="67">
        <f>'инновации+добровольчество0,369'!B412</f>
        <v>0</v>
      </c>
      <c r="E311" s="170">
        <f>'инновации+добровольчество0,369'!D412</f>
        <v>0</v>
      </c>
    </row>
    <row r="312" spans="1:5" hidden="1" x14ac:dyDescent="0.25">
      <c r="A312" s="531"/>
      <c r="B312" s="530"/>
      <c r="C312" s="112">
        <f>'инновации+добровольчество0,369'!A408</f>
        <v>0</v>
      </c>
      <c r="D312" s="67">
        <f>'инновации+добровольчество0,369'!B413</f>
        <v>0</v>
      </c>
      <c r="E312" s="170">
        <f>'инновации+добровольчество0,369'!D413</f>
        <v>0</v>
      </c>
    </row>
    <row r="313" spans="1:5" hidden="1" x14ac:dyDescent="0.25">
      <c r="A313" s="531"/>
      <c r="B313" s="530"/>
      <c r="C313" s="112">
        <f>'инновации+добровольчество0,369'!A409</f>
        <v>0</v>
      </c>
      <c r="D313" s="67">
        <f>'инновации+добровольчество0,369'!B414</f>
        <v>0</v>
      </c>
      <c r="E313" s="170">
        <f>'инновации+добровольчество0,369'!D414</f>
        <v>0</v>
      </c>
    </row>
    <row r="314" spans="1:5" hidden="1" x14ac:dyDescent="0.25">
      <c r="A314" s="531"/>
      <c r="B314" s="530"/>
      <c r="C314" s="112">
        <f>'инновации+добровольчество0,369'!A410</f>
        <v>0</v>
      </c>
      <c r="D314" s="67">
        <f>'инновации+добровольчество0,369'!B415</f>
        <v>0</v>
      </c>
      <c r="E314" s="170">
        <f>'инновации+добровольчество0,369'!D415</f>
        <v>0</v>
      </c>
    </row>
    <row r="315" spans="1:5" hidden="1" x14ac:dyDescent="0.25">
      <c r="A315" s="531"/>
      <c r="B315" s="530"/>
      <c r="C315" s="112">
        <f>'инновации+добровольчество0,369'!A411</f>
        <v>0</v>
      </c>
      <c r="D315" s="67">
        <f>'инновации+добровольчество0,369'!B416</f>
        <v>0</v>
      </c>
      <c r="E315" s="170">
        <f>'инновации+добровольчество0,369'!D416</f>
        <v>0</v>
      </c>
    </row>
    <row r="316" spans="1:5" hidden="1" x14ac:dyDescent="0.25">
      <c r="A316" s="531"/>
      <c r="B316" s="530"/>
      <c r="C316" s="112">
        <f>'инновации+добровольчество0,369'!A412</f>
        <v>0</v>
      </c>
      <c r="D316" s="67">
        <f>'инновации+добровольчество0,369'!B417</f>
        <v>0</v>
      </c>
      <c r="E316" s="170">
        <f>'инновации+добровольчество0,369'!D417</f>
        <v>0</v>
      </c>
    </row>
    <row r="317" spans="1:5" hidden="1" x14ac:dyDescent="0.25">
      <c r="A317" s="531"/>
      <c r="B317" s="530"/>
      <c r="C317" s="112">
        <f>'инновации+добровольчество0,369'!A413</f>
        <v>0</v>
      </c>
      <c r="D317" s="67">
        <f>'инновации+добровольчество0,369'!B418</f>
        <v>0</v>
      </c>
      <c r="E317" s="170">
        <f>'инновации+добровольчество0,369'!D418</f>
        <v>0</v>
      </c>
    </row>
    <row r="318" spans="1:5" hidden="1" x14ac:dyDescent="0.25">
      <c r="A318" s="531"/>
      <c r="B318" s="530"/>
      <c r="C318" s="112">
        <f>'инновации+добровольчество0,369'!A414</f>
        <v>0</v>
      </c>
      <c r="D318" s="67">
        <f>'инновации+добровольчество0,369'!B419</f>
        <v>0</v>
      </c>
      <c r="E318" s="170">
        <f>'инновации+добровольчество0,369'!D419</f>
        <v>0</v>
      </c>
    </row>
    <row r="319" spans="1:5" hidden="1" x14ac:dyDescent="0.25">
      <c r="A319" s="531"/>
      <c r="B319" s="530"/>
      <c r="C319" s="112">
        <f>'инновации+добровольчество0,369'!A415</f>
        <v>0</v>
      </c>
      <c r="D319" s="67">
        <f>'инновации+добровольчество0,369'!B420</f>
        <v>0</v>
      </c>
      <c r="E319" s="170">
        <f>'инновации+добровольчество0,369'!D420</f>
        <v>0</v>
      </c>
    </row>
    <row r="320" spans="1:5" hidden="1" x14ac:dyDescent="0.25">
      <c r="A320" s="531"/>
      <c r="B320" s="530"/>
      <c r="C320" s="112">
        <f>'инновации+добровольчество0,369'!A416</f>
        <v>0</v>
      </c>
      <c r="D320" s="67">
        <f>'инновации+добровольчество0,369'!B421</f>
        <v>0</v>
      </c>
      <c r="E320" s="170">
        <f>'инновации+добровольчество0,369'!D421</f>
        <v>0</v>
      </c>
    </row>
    <row r="321" spans="1:5" hidden="1" x14ac:dyDescent="0.25">
      <c r="A321" s="531"/>
      <c r="B321" s="530"/>
      <c r="C321" s="112">
        <f>'инновации+добровольчество0,369'!A417</f>
        <v>0</v>
      </c>
      <c r="D321" s="67">
        <f>'инновации+добровольчество0,369'!B422</f>
        <v>0</v>
      </c>
      <c r="E321" s="170">
        <f>'инновации+добровольчество0,369'!D422</f>
        <v>0</v>
      </c>
    </row>
    <row r="322" spans="1:5" hidden="1" x14ac:dyDescent="0.25">
      <c r="A322" s="531"/>
      <c r="B322" s="530"/>
      <c r="C322" s="112">
        <f>'инновации+добровольчество0,369'!A418</f>
        <v>0</v>
      </c>
      <c r="D322" s="67">
        <f>'инновации+добровольчество0,369'!B423</f>
        <v>0</v>
      </c>
      <c r="E322" s="170">
        <f>'инновации+добровольчество0,369'!D423</f>
        <v>0</v>
      </c>
    </row>
    <row r="323" spans="1:5" ht="17.25" hidden="1" customHeight="1" x14ac:dyDescent="0.25">
      <c r="A323" s="531"/>
      <c r="B323" s="530"/>
      <c r="C323" s="112">
        <f>'инновации+добровольчество0,369'!A419</f>
        <v>0</v>
      </c>
      <c r="D323" s="67">
        <f>'инновации+добровольчество0,369'!B424</f>
        <v>0</v>
      </c>
      <c r="E323" s="170">
        <f>'инновации+добровольчество0,369'!D424</f>
        <v>0</v>
      </c>
    </row>
    <row r="324" spans="1:5" hidden="1" x14ac:dyDescent="0.25">
      <c r="A324" s="531"/>
      <c r="B324" s="530"/>
      <c r="C324" s="112">
        <f>'инновации+добровольчество0,369'!A420</f>
        <v>0</v>
      </c>
      <c r="D324" s="67">
        <f>'инновации+добровольчество0,369'!B425</f>
        <v>0</v>
      </c>
      <c r="E324" s="170">
        <f>'инновации+добровольчество0,369'!D425</f>
        <v>0</v>
      </c>
    </row>
    <row r="325" spans="1:5" hidden="1" x14ac:dyDescent="0.25">
      <c r="A325" s="531"/>
      <c r="B325" s="530"/>
      <c r="C325" s="112">
        <f>'инновации+добровольчество0,369'!A421</f>
        <v>0</v>
      </c>
      <c r="D325" s="67">
        <f>'инновации+добровольчество0,369'!B426</f>
        <v>0</v>
      </c>
      <c r="E325" s="170">
        <f>'инновации+добровольчество0,369'!D426</f>
        <v>0</v>
      </c>
    </row>
    <row r="326" spans="1:5" hidden="1" x14ac:dyDescent="0.25">
      <c r="A326" s="531"/>
      <c r="B326" s="530"/>
      <c r="C326" s="112">
        <f>'инновации+добровольчество0,369'!A422</f>
        <v>0</v>
      </c>
      <c r="D326" s="67">
        <f>'инновации+добровольчество0,369'!B427</f>
        <v>0</v>
      </c>
      <c r="E326" s="170">
        <f>'инновации+добровольчество0,369'!D427</f>
        <v>0</v>
      </c>
    </row>
    <row r="327" spans="1:5" hidden="1" x14ac:dyDescent="0.25">
      <c r="A327" s="531"/>
      <c r="B327" s="530"/>
      <c r="C327" s="112">
        <f>'инновации+добровольчество0,369'!A423</f>
        <v>0</v>
      </c>
      <c r="D327" s="67">
        <f>'инновации+добровольчество0,369'!B428</f>
        <v>0</v>
      </c>
      <c r="E327" s="170">
        <f>'инновации+добровольчество0,369'!D428</f>
        <v>0</v>
      </c>
    </row>
    <row r="328" spans="1:5" hidden="1" x14ac:dyDescent="0.25">
      <c r="A328" s="531"/>
      <c r="B328" s="530"/>
      <c r="C328" s="112">
        <f>'инновации+добровольчество0,369'!A424</f>
        <v>0</v>
      </c>
      <c r="D328" s="67">
        <f>'инновации+добровольчество0,369'!B429</f>
        <v>0</v>
      </c>
      <c r="E328" s="170">
        <f>'инновации+добровольчество0,369'!D429</f>
        <v>0</v>
      </c>
    </row>
    <row r="329" spans="1:5" hidden="1" x14ac:dyDescent="0.25">
      <c r="A329" s="531"/>
      <c r="B329" s="530"/>
      <c r="C329" s="112">
        <f>'инновации+добровольчество0,369'!A425</f>
        <v>0</v>
      </c>
      <c r="D329" s="67">
        <f>'инновации+добровольчество0,369'!B430</f>
        <v>0</v>
      </c>
      <c r="E329" s="170">
        <f>'инновации+добровольчество0,369'!D430</f>
        <v>0</v>
      </c>
    </row>
    <row r="330" spans="1:5" hidden="1" x14ac:dyDescent="0.25">
      <c r="A330" s="531"/>
      <c r="B330" s="530"/>
      <c r="C330" s="112">
        <f>'инновации+добровольчество0,369'!A426</f>
        <v>0</v>
      </c>
      <c r="D330" s="67">
        <f>'инновации+добровольчество0,369'!B431</f>
        <v>0</v>
      </c>
      <c r="E330" s="170">
        <f>'инновации+добровольчество0,369'!D431</f>
        <v>0</v>
      </c>
    </row>
    <row r="331" spans="1:5" hidden="1" x14ac:dyDescent="0.25">
      <c r="A331" s="531"/>
      <c r="B331" s="530"/>
      <c r="C331" s="112">
        <f>'инновации+добровольчество0,369'!A427</f>
        <v>0</v>
      </c>
      <c r="D331" s="67">
        <f>'инновации+добровольчество0,369'!B432</f>
        <v>0</v>
      </c>
      <c r="E331" s="170">
        <f>'инновации+добровольчество0,369'!D432</f>
        <v>0</v>
      </c>
    </row>
    <row r="332" spans="1:5" hidden="1" x14ac:dyDescent="0.25">
      <c r="A332" s="531"/>
      <c r="B332" s="530"/>
      <c r="C332" s="112">
        <f>'инновации+добровольчество0,369'!A428</f>
        <v>0</v>
      </c>
      <c r="D332" s="67">
        <f>'инновации+добровольчество0,369'!B433</f>
        <v>0</v>
      </c>
      <c r="E332" s="170">
        <f>'инновации+добровольчество0,369'!D433</f>
        <v>0</v>
      </c>
    </row>
    <row r="333" spans="1:5" hidden="1" x14ac:dyDescent="0.25">
      <c r="A333" s="531"/>
      <c r="B333" s="530"/>
      <c r="C333" s="112">
        <f>'инновации+добровольчество0,369'!A429</f>
        <v>0</v>
      </c>
      <c r="D333" s="67">
        <f>'инновации+добровольчество0,369'!B434</f>
        <v>0</v>
      </c>
      <c r="E333" s="170">
        <f>'инновации+добровольчество0,369'!D434</f>
        <v>0</v>
      </c>
    </row>
    <row r="334" spans="1:5" hidden="1" x14ac:dyDescent="0.25">
      <c r="A334" s="531"/>
      <c r="B334" s="530"/>
      <c r="C334" s="112">
        <f>'инновации+добровольчество0,369'!A430</f>
        <v>0</v>
      </c>
      <c r="D334" s="67">
        <f>'инновации+добровольчество0,369'!B435</f>
        <v>0</v>
      </c>
      <c r="E334" s="170">
        <f>'инновации+добровольчество0,369'!D435</f>
        <v>0</v>
      </c>
    </row>
    <row r="335" spans="1:5" hidden="1" x14ac:dyDescent="0.25">
      <c r="A335" s="531"/>
      <c r="B335" s="530"/>
      <c r="C335" s="112">
        <f>'инновации+добровольчество0,369'!A431</f>
        <v>0</v>
      </c>
      <c r="D335" s="67">
        <f>'инновации+добровольчество0,369'!B436</f>
        <v>0</v>
      </c>
      <c r="E335" s="170">
        <f>'инновации+добровольчество0,369'!D436</f>
        <v>0</v>
      </c>
    </row>
    <row r="336" spans="1:5" hidden="1" x14ac:dyDescent="0.25">
      <c r="A336" s="531"/>
      <c r="B336" s="530"/>
      <c r="C336" s="112">
        <f>'инновации+добровольчество0,369'!A432</f>
        <v>0</v>
      </c>
      <c r="D336" s="67">
        <f>'инновации+добровольчество0,369'!B437</f>
        <v>0</v>
      </c>
      <c r="E336" s="170">
        <f>'инновации+добровольчество0,369'!D437</f>
        <v>0</v>
      </c>
    </row>
    <row r="337" spans="1:5" hidden="1" x14ac:dyDescent="0.25">
      <c r="A337" s="531"/>
      <c r="B337" s="530"/>
      <c r="C337" s="112">
        <f>'инновации+добровольчество0,369'!A433</f>
        <v>0</v>
      </c>
      <c r="D337" s="67">
        <f>'инновации+добровольчество0,369'!B438</f>
        <v>0</v>
      </c>
      <c r="E337" s="170">
        <f>'инновации+добровольчество0,369'!D438</f>
        <v>0</v>
      </c>
    </row>
    <row r="338" spans="1:5" hidden="1" x14ac:dyDescent="0.25">
      <c r="A338" s="531"/>
      <c r="B338" s="530"/>
      <c r="C338" s="112">
        <f>'инновации+добровольчество0,369'!A434</f>
        <v>0</v>
      </c>
      <c r="D338" s="67">
        <f>'инновации+добровольчество0,369'!B439</f>
        <v>0</v>
      </c>
      <c r="E338" s="170">
        <f>'инновации+добровольчество0,369'!D439</f>
        <v>0</v>
      </c>
    </row>
    <row r="339" spans="1:5" hidden="1" x14ac:dyDescent="0.25">
      <c r="C339" s="112">
        <f>'инновации+добровольчество0,369'!A435</f>
        <v>0</v>
      </c>
    </row>
    <row r="340" spans="1:5" hidden="1" x14ac:dyDescent="0.25">
      <c r="C340" s="112">
        <f>'инновации+добровольчество0,369'!A436</f>
        <v>0</v>
      </c>
    </row>
    <row r="341" spans="1:5" hidden="1" x14ac:dyDescent="0.25">
      <c r="C341" s="112">
        <f>'инновации+добровольчество0,369'!A437</f>
        <v>0</v>
      </c>
    </row>
    <row r="342" spans="1:5" hidden="1" x14ac:dyDescent="0.25">
      <c r="C342" s="112">
        <f>'инновации+добровольчество0,369'!A438</f>
        <v>0</v>
      </c>
    </row>
    <row r="343" spans="1:5" hidden="1" x14ac:dyDescent="0.25">
      <c r="C343" s="112">
        <f>'инновации+добровольчество0,369'!A439</f>
        <v>0</v>
      </c>
    </row>
    <row r="344" spans="1:5" hidden="1" x14ac:dyDescent="0.25">
      <c r="C344" s="112">
        <f>'инновации+добровольчество0,369'!A440</f>
        <v>0</v>
      </c>
    </row>
    <row r="345" spans="1:5" hidden="1" x14ac:dyDescent="0.25">
      <c r="C345" s="112">
        <f>'инновации+добровольчество0,369'!A441</f>
        <v>0</v>
      </c>
    </row>
    <row r="346" spans="1:5" hidden="1" x14ac:dyDescent="0.25">
      <c r="C346" s="112">
        <f>'инновации+добровольчество0,369'!A442</f>
        <v>0</v>
      </c>
    </row>
    <row r="347" spans="1:5" hidden="1" x14ac:dyDescent="0.25">
      <c r="C347" s="112">
        <f>'инновации+добровольчество0,369'!A443</f>
        <v>0</v>
      </c>
    </row>
    <row r="348" spans="1:5" hidden="1" x14ac:dyDescent="0.25">
      <c r="C348" s="112">
        <f>'инновации+добровольчество0,369'!A444</f>
        <v>0</v>
      </c>
    </row>
    <row r="349" spans="1:5" hidden="1" x14ac:dyDescent="0.25">
      <c r="C349" s="112">
        <f>'инновации+добровольчество0,369'!A445</f>
        <v>0</v>
      </c>
    </row>
    <row r="350" spans="1:5" hidden="1" x14ac:dyDescent="0.25">
      <c r="C350" s="112">
        <f>'инновации+добровольчество0,369'!A446</f>
        <v>0</v>
      </c>
    </row>
    <row r="351" spans="1:5" hidden="1" x14ac:dyDescent="0.25">
      <c r="C351" s="112">
        <f>'инновации+добровольчество0,369'!A447</f>
        <v>0</v>
      </c>
    </row>
    <row r="352" spans="1:5" hidden="1" x14ac:dyDescent="0.25">
      <c r="C352" s="112">
        <f>'инновации+добровольчество0,369'!A448</f>
        <v>0</v>
      </c>
    </row>
    <row r="353" spans="3:3" hidden="1" x14ac:dyDescent="0.25">
      <c r="C353" s="112">
        <f>'инновации+добровольчество0,369'!A449</f>
        <v>0</v>
      </c>
    </row>
    <row r="354" spans="3:3" hidden="1" x14ac:dyDescent="0.25">
      <c r="C354" s="112">
        <f>'инновации+добровольчество0,369'!A450</f>
        <v>0</v>
      </c>
    </row>
    <row r="355" spans="3:3" hidden="1" x14ac:dyDescent="0.25">
      <c r="C355" s="112">
        <f>'инновации+добровольчество0,369'!A451</f>
        <v>0</v>
      </c>
    </row>
    <row r="356" spans="3:3" hidden="1" x14ac:dyDescent="0.25">
      <c r="C356" s="112">
        <f>'инновации+добровольчество0,369'!A452</f>
        <v>0</v>
      </c>
    </row>
    <row r="357" spans="3:3" hidden="1" x14ac:dyDescent="0.25">
      <c r="C357" s="112">
        <f>'инновации+добровольчество0,369'!A453</f>
        <v>0</v>
      </c>
    </row>
    <row r="358" spans="3:3" hidden="1" x14ac:dyDescent="0.25">
      <c r="C358" s="112">
        <f>'инновации+добровольчество0,369'!A454</f>
        <v>0</v>
      </c>
    </row>
    <row r="359" spans="3:3" hidden="1" x14ac:dyDescent="0.25">
      <c r="C359" s="112">
        <f>'инновации+добровольчество0,369'!A455</f>
        <v>0</v>
      </c>
    </row>
    <row r="360" spans="3:3" hidden="1" x14ac:dyDescent="0.25">
      <c r="C360" s="112">
        <f>'инновации+добровольчество0,369'!A456</f>
        <v>0</v>
      </c>
    </row>
    <row r="361" spans="3:3" hidden="1" x14ac:dyDescent="0.25">
      <c r="C361" s="112">
        <f>'инновации+добровольчество0,369'!A457</f>
        <v>0</v>
      </c>
    </row>
    <row r="362" spans="3:3" hidden="1" x14ac:dyDescent="0.25">
      <c r="C362" s="112">
        <f>'инновации+добровольчество0,369'!A458</f>
        <v>0</v>
      </c>
    </row>
    <row r="363" spans="3:3" hidden="1" x14ac:dyDescent="0.25">
      <c r="C363" s="112">
        <f>'инновации+добровольчество0,369'!A459</f>
        <v>0</v>
      </c>
    </row>
    <row r="364" spans="3:3" hidden="1" x14ac:dyDescent="0.25">
      <c r="C364" s="112">
        <f>'инновации+добровольчество0,369'!A460</f>
        <v>0</v>
      </c>
    </row>
    <row r="365" spans="3:3" hidden="1" x14ac:dyDescent="0.25">
      <c r="C365" s="112">
        <f>'инновации+добровольчество0,369'!A461</f>
        <v>0</v>
      </c>
    </row>
    <row r="366" spans="3:3" hidden="1" x14ac:dyDescent="0.25">
      <c r="C366" s="112">
        <f>'инновации+добровольчество0,369'!A462</f>
        <v>0</v>
      </c>
    </row>
    <row r="367" spans="3:3" hidden="1" x14ac:dyDescent="0.25">
      <c r="C367" s="112">
        <f>'инновации+добровольчество0,369'!A463</f>
        <v>0</v>
      </c>
    </row>
    <row r="368" spans="3:3" hidden="1" x14ac:dyDescent="0.25">
      <c r="C368" s="112">
        <f>'инновации+добровольчество0,369'!A464</f>
        <v>0</v>
      </c>
    </row>
    <row r="369" spans="3:3" hidden="1" x14ac:dyDescent="0.25">
      <c r="C369" s="112">
        <f>'инновации+добровольчество0,369'!A465</f>
        <v>0</v>
      </c>
    </row>
    <row r="370" spans="3:3" hidden="1" x14ac:dyDescent="0.25">
      <c r="C370" s="112">
        <f>'инновации+добровольчество0,369'!A466</f>
        <v>0</v>
      </c>
    </row>
    <row r="371" spans="3:3" hidden="1" x14ac:dyDescent="0.25">
      <c r="C371" s="112">
        <f>'инновации+добровольчество0,369'!A467</f>
        <v>0</v>
      </c>
    </row>
    <row r="372" spans="3:3" hidden="1" x14ac:dyDescent="0.25">
      <c r="C372" s="112">
        <f>'инновации+добровольчество0,369'!A468</f>
        <v>0</v>
      </c>
    </row>
    <row r="373" spans="3:3" hidden="1" x14ac:dyDescent="0.25">
      <c r="C373" s="112">
        <f>'инновации+добровольчество0,369'!A469</f>
        <v>0</v>
      </c>
    </row>
    <row r="374" spans="3:3" hidden="1" x14ac:dyDescent="0.25">
      <c r="C374" s="112">
        <f>'инновации+добровольчество0,369'!A470</f>
        <v>0</v>
      </c>
    </row>
    <row r="375" spans="3:3" hidden="1" x14ac:dyDescent="0.25">
      <c r="C375" s="112">
        <f>'инновации+добровольчество0,369'!A471</f>
        <v>0</v>
      </c>
    </row>
    <row r="376" spans="3:3" hidden="1" x14ac:dyDescent="0.25">
      <c r="C376" s="112">
        <f>'инновации+добровольчество0,369'!A472</f>
        <v>0</v>
      </c>
    </row>
    <row r="377" spans="3:3" hidden="1" x14ac:dyDescent="0.25">
      <c r="C377" s="112">
        <f>'инновации+добровольчество0,369'!A473</f>
        <v>0</v>
      </c>
    </row>
    <row r="378" spans="3:3" hidden="1" x14ac:dyDescent="0.25">
      <c r="C378" s="112">
        <f>'инновации+добровольчество0,369'!A474</f>
        <v>0</v>
      </c>
    </row>
    <row r="379" spans="3:3" hidden="1" x14ac:dyDescent="0.25">
      <c r="C379" s="112">
        <f>'инновации+добровольчество0,369'!A475</f>
        <v>0</v>
      </c>
    </row>
  </sheetData>
  <mergeCells count="18">
    <mergeCell ref="C88:E88"/>
    <mergeCell ref="C94:E94"/>
    <mergeCell ref="B7:B338"/>
    <mergeCell ref="A7:A338"/>
    <mergeCell ref="C15:E15"/>
    <mergeCell ref="C33:E33"/>
    <mergeCell ref="C34:E34"/>
    <mergeCell ref="C41:E41"/>
    <mergeCell ref="C75:E75"/>
    <mergeCell ref="C83:E83"/>
    <mergeCell ref="C90:E90"/>
    <mergeCell ref="C97:E97"/>
    <mergeCell ref="C11:E11"/>
    <mergeCell ref="D1:E1"/>
    <mergeCell ref="A3:E3"/>
    <mergeCell ref="A4:E4"/>
    <mergeCell ref="C7:E7"/>
    <mergeCell ref="C8:E8"/>
  </mergeCells>
  <pageMargins left="0.70866141732283472" right="0.70866141732283472" top="0.34" bottom="0.74803149606299213" header="0.16" footer="0.31496062992125984"/>
  <pageSetup paperSize="9" scale="55" fitToHeight="4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K451"/>
  <sheetViews>
    <sheetView view="pageBreakPreview" topLeftCell="A209" zoomScale="85" zoomScaleNormal="70" zoomScaleSheetLayoutView="85" workbookViewId="0">
      <selection sqref="A1:I446"/>
    </sheetView>
  </sheetViews>
  <sheetFormatPr defaultColWidth="25.375" defaultRowHeight="15" x14ac:dyDescent="0.25"/>
  <cols>
    <col min="1" max="1" width="60.75" style="38" customWidth="1"/>
    <col min="2" max="2" width="16.875" style="38" customWidth="1"/>
    <col min="3" max="3" width="0.25" style="38" hidden="1" customWidth="1"/>
    <col min="4" max="4" width="20.75" style="38" customWidth="1"/>
    <col min="5" max="5" width="21" style="38" customWidth="1"/>
    <col min="6" max="6" width="21.25" style="38" customWidth="1"/>
    <col min="7" max="7" width="22.75" style="39" customWidth="1"/>
    <col min="8" max="8" width="20.75" style="38" customWidth="1"/>
    <col min="9" max="16384" width="25.375" style="38"/>
  </cols>
  <sheetData>
    <row r="1" spans="1:9" x14ac:dyDescent="0.25">
      <c r="A1" s="598" t="str">
        <f>'таланты+инициативы0,262'!A1:F1</f>
        <v>Учреждение: Муниципальное бюджетное учреждение  «Молодежный центр » Северо- Енисейского района</v>
      </c>
      <c r="B1" s="598"/>
      <c r="C1" s="598"/>
      <c r="D1" s="598"/>
      <c r="E1" s="598"/>
      <c r="F1" s="598"/>
      <c r="G1" s="598"/>
      <c r="H1" s="598"/>
    </row>
    <row r="2" spans="1:9" x14ac:dyDescent="0.25">
      <c r="A2" s="326" t="str">
        <f>'таланты+инициативы0,262'!A2</f>
        <v>на 01.01.2021 год</v>
      </c>
      <c r="B2" s="326"/>
      <c r="C2" s="326"/>
      <c r="D2" s="326"/>
    </row>
    <row r="3" spans="1:9" ht="48" customHeight="1" x14ac:dyDescent="0.25">
      <c r="A3" s="40" t="s">
        <v>214</v>
      </c>
      <c r="B3" s="598" t="s">
        <v>50</v>
      </c>
      <c r="C3" s="598"/>
      <c r="D3" s="598"/>
      <c r="E3" s="598"/>
      <c r="F3" s="598"/>
      <c r="G3" s="598"/>
      <c r="H3" s="598"/>
      <c r="I3" s="172"/>
    </row>
    <row r="4" spans="1:9" x14ac:dyDescent="0.25">
      <c r="A4" s="599" t="s">
        <v>220</v>
      </c>
      <c r="B4" s="599"/>
      <c r="C4" s="599"/>
      <c r="D4" s="599"/>
      <c r="E4" s="599"/>
    </row>
    <row r="5" spans="1:9" x14ac:dyDescent="0.25">
      <c r="A5" s="600" t="s">
        <v>43</v>
      </c>
      <c r="B5" s="600"/>
      <c r="C5" s="600"/>
      <c r="D5" s="600"/>
      <c r="E5" s="600"/>
    </row>
    <row r="6" spans="1:9" x14ac:dyDescent="0.25">
      <c r="A6" s="600" t="s">
        <v>200</v>
      </c>
      <c r="B6" s="600"/>
      <c r="C6" s="600"/>
      <c r="D6" s="600"/>
      <c r="E6" s="600"/>
    </row>
    <row r="7" spans="1:9" ht="29.25" customHeight="1" x14ac:dyDescent="0.25">
      <c r="A7" s="601" t="s">
        <v>219</v>
      </c>
      <c r="B7" s="601"/>
      <c r="C7" s="601"/>
      <c r="D7" s="601"/>
      <c r="E7" s="601"/>
    </row>
    <row r="8" spans="1:9" ht="15.75" x14ac:dyDescent="0.25">
      <c r="A8" s="601" t="s">
        <v>47</v>
      </c>
      <c r="B8" s="601"/>
      <c r="C8" s="601"/>
      <c r="D8" s="601"/>
      <c r="E8" s="601"/>
      <c r="F8" s="3"/>
    </row>
    <row r="9" spans="1:9" ht="31.5" x14ac:dyDescent="0.25">
      <c r="A9" s="102" t="s">
        <v>34</v>
      </c>
      <c r="B9" s="68" t="s">
        <v>9</v>
      </c>
      <c r="C9" s="69"/>
      <c r="D9" s="607" t="s">
        <v>10</v>
      </c>
      <c r="E9" s="608"/>
      <c r="F9" s="325" t="s">
        <v>9</v>
      </c>
    </row>
    <row r="10" spans="1:9" ht="15.75" x14ac:dyDescent="0.25">
      <c r="A10" s="102"/>
      <c r="B10" s="373"/>
      <c r="C10" s="373"/>
      <c r="D10" s="609" t="s">
        <v>188</v>
      </c>
      <c r="E10" s="610"/>
      <c r="F10" s="70">
        <v>1</v>
      </c>
    </row>
    <row r="11" spans="1:9" ht="15.75" x14ac:dyDescent="0.25">
      <c r="A11" s="68" t="s">
        <v>93</v>
      </c>
      <c r="B11" s="373">
        <v>1</v>
      </c>
      <c r="C11" s="373"/>
      <c r="D11" s="328" t="str">
        <f>'[1]2016'!$AE$25</f>
        <v>Водитель</v>
      </c>
      <c r="E11" s="329"/>
      <c r="F11" s="373">
        <v>1</v>
      </c>
    </row>
    <row r="12" spans="1:9" ht="26.45" customHeight="1" x14ac:dyDescent="0.25">
      <c r="A12" s="68" t="str">
        <f>'[1]2016'!$AE$19</f>
        <v>Специалист по работе с молодежью</v>
      </c>
      <c r="B12" s="373">
        <v>5.6</v>
      </c>
      <c r="C12" s="373"/>
      <c r="D12" s="611" t="s">
        <v>87</v>
      </c>
      <c r="E12" s="612"/>
      <c r="F12" s="373">
        <v>0.5</v>
      </c>
    </row>
    <row r="13" spans="1:9" ht="15.6" customHeight="1" x14ac:dyDescent="0.25">
      <c r="A13" s="68"/>
      <c r="B13" s="373"/>
      <c r="C13" s="373"/>
      <c r="D13" s="328" t="str">
        <f>'[1]2016'!$AE$26</f>
        <v xml:space="preserve">Уборщик служебных помещений </v>
      </c>
      <c r="E13" s="329"/>
      <c r="F13" s="373">
        <v>1</v>
      </c>
    </row>
    <row r="14" spans="1:9" ht="15.75" x14ac:dyDescent="0.25">
      <c r="A14" s="71" t="s">
        <v>57</v>
      </c>
      <c r="B14" s="72">
        <f>SUM(B10:B12)</f>
        <v>6.6</v>
      </c>
      <c r="C14" s="71"/>
      <c r="D14" s="613" t="s">
        <v>57</v>
      </c>
      <c r="E14" s="614"/>
      <c r="F14" s="72">
        <f>SUM(F10:F13)</f>
        <v>3.5</v>
      </c>
    </row>
    <row r="15" spans="1:9" x14ac:dyDescent="0.25">
      <c r="A15" s="41" t="str">
        <f>'патриотика0,369'!A14</f>
        <v>Затраты на оплату труда работников, непосредственно связанных с выполнением работы</v>
      </c>
    </row>
    <row r="16" spans="1:9" x14ac:dyDescent="0.25">
      <c r="A16" s="602" t="s">
        <v>341</v>
      </c>
      <c r="B16" s="602"/>
      <c r="C16" s="602"/>
      <c r="D16" s="602"/>
      <c r="E16" s="602"/>
      <c r="F16" s="602"/>
    </row>
    <row r="17" spans="1:9" ht="15.75" x14ac:dyDescent="0.25">
      <c r="A17" s="10" t="s">
        <v>305</v>
      </c>
      <c r="B17" s="42"/>
      <c r="C17" s="42"/>
      <c r="D17" s="42"/>
    </row>
    <row r="18" spans="1:9" x14ac:dyDescent="0.25">
      <c r="A18" s="603" t="s">
        <v>45</v>
      </c>
      <c r="B18" s="603"/>
      <c r="C18" s="603"/>
      <c r="D18" s="603"/>
      <c r="E18" s="603"/>
      <c r="F18" s="603"/>
    </row>
    <row r="19" spans="1:9" x14ac:dyDescent="0.25">
      <c r="A19" s="597"/>
      <c r="B19" s="597"/>
      <c r="C19" s="341"/>
      <c r="D19" s="43">
        <v>0.36899999999999999</v>
      </c>
      <c r="E19" s="43"/>
    </row>
    <row r="20" spans="1:9" ht="15.6" customHeight="1" x14ac:dyDescent="0.25">
      <c r="A20" s="561" t="s">
        <v>0</v>
      </c>
      <c r="B20" s="561" t="s">
        <v>1</v>
      </c>
      <c r="C20" s="344"/>
      <c r="D20" s="561" t="s">
        <v>2</v>
      </c>
      <c r="E20" s="579" t="s">
        <v>3</v>
      </c>
      <c r="F20" s="580"/>
      <c r="G20" s="583" t="s">
        <v>35</v>
      </c>
      <c r="H20" s="344" t="s">
        <v>5</v>
      </c>
      <c r="I20" s="561" t="s">
        <v>6</v>
      </c>
    </row>
    <row r="21" spans="1:9" ht="30" x14ac:dyDescent="0.25">
      <c r="A21" s="561"/>
      <c r="B21" s="561"/>
      <c r="C21" s="344"/>
      <c r="D21" s="561"/>
      <c r="E21" s="344" t="s">
        <v>311</v>
      </c>
      <c r="F21" s="344" t="s">
        <v>306</v>
      </c>
      <c r="G21" s="583"/>
      <c r="H21" s="344" t="s">
        <v>51</v>
      </c>
      <c r="I21" s="561"/>
    </row>
    <row r="22" spans="1:9" ht="15.75" customHeight="1" x14ac:dyDescent="0.25">
      <c r="A22" s="561"/>
      <c r="B22" s="561"/>
      <c r="C22" s="344"/>
      <c r="D22" s="561"/>
      <c r="E22" s="344" t="s">
        <v>4</v>
      </c>
      <c r="F22" s="53"/>
      <c r="G22" s="583"/>
      <c r="H22" s="344" t="s">
        <v>313</v>
      </c>
      <c r="I22" s="561"/>
    </row>
    <row r="23" spans="1:9" x14ac:dyDescent="0.25">
      <c r="A23" s="561">
        <v>1</v>
      </c>
      <c r="B23" s="561">
        <v>2</v>
      </c>
      <c r="C23" s="344"/>
      <c r="D23" s="561">
        <v>3</v>
      </c>
      <c r="E23" s="561" t="s">
        <v>312</v>
      </c>
      <c r="F23" s="561">
        <v>5</v>
      </c>
      <c r="G23" s="583" t="s">
        <v>7</v>
      </c>
      <c r="H23" s="344" t="s">
        <v>52</v>
      </c>
      <c r="I23" s="561" t="s">
        <v>53</v>
      </c>
    </row>
    <row r="24" spans="1:9" x14ac:dyDescent="0.25">
      <c r="A24" s="561"/>
      <c r="B24" s="561"/>
      <c r="C24" s="344"/>
      <c r="D24" s="561"/>
      <c r="E24" s="561"/>
      <c r="F24" s="561"/>
      <c r="G24" s="583"/>
      <c r="H24" s="54">
        <v>1774.4</v>
      </c>
      <c r="I24" s="561"/>
    </row>
    <row r="25" spans="1:9" x14ac:dyDescent="0.25">
      <c r="A25" s="55" t="str">
        <f>'патриотика0,369'!A24</f>
        <v>Методист</v>
      </c>
      <c r="B25" s="88">
        <f>'патриотика0,369'!B24</f>
        <v>63788.2</v>
      </c>
      <c r="C25" s="88"/>
      <c r="D25" s="344">
        <f>1*D19</f>
        <v>0.36899999999999999</v>
      </c>
      <c r="E25" s="56">
        <f>D25*1774.4</f>
        <v>654.75360000000001</v>
      </c>
      <c r="F25" s="57">
        <v>1</v>
      </c>
      <c r="G25" s="58">
        <f>E25/F25</f>
        <v>654.75360000000001</v>
      </c>
      <c r="H25" s="56">
        <f>B25*1.302/1774*12</f>
        <v>561.79641307779025</v>
      </c>
      <c r="I25" s="56">
        <f>G25*H25</f>
        <v>367838.22392977023</v>
      </c>
    </row>
    <row r="26" spans="1:9" x14ac:dyDescent="0.25">
      <c r="A26" s="127" t="str">
        <f>A12</f>
        <v>Специалист по работе с молодежью</v>
      </c>
      <c r="B26" s="173">
        <f>'патриотика0,369'!B25</f>
        <v>45482.5</v>
      </c>
      <c r="C26" s="173"/>
      <c r="D26" s="344">
        <f>D19*5.6</f>
        <v>2.0663999999999998</v>
      </c>
      <c r="E26" s="56">
        <f>D26*1774.4</f>
        <v>3666.6201599999999</v>
      </c>
      <c r="F26" s="57">
        <v>1</v>
      </c>
      <c r="G26" s="58">
        <f>E26/F26</f>
        <v>3666.6201599999999</v>
      </c>
      <c r="H26" s="56">
        <f>B26*1.302/1774.4*12</f>
        <v>400.48387060414791</v>
      </c>
      <c r="I26" s="56">
        <f>G26*H26+47530.49</f>
        <v>1515952.7237120001</v>
      </c>
    </row>
    <row r="27" spans="1:9" x14ac:dyDescent="0.25">
      <c r="A27" s="55" t="s">
        <v>8</v>
      </c>
      <c r="B27" s="58"/>
      <c r="C27" s="58"/>
      <c r="D27" s="344">
        <f>SUM(D25:D26)</f>
        <v>2.4353999999999996</v>
      </c>
      <c r="E27" s="56"/>
      <c r="F27" s="57"/>
      <c r="G27" s="174"/>
      <c r="H27" s="89"/>
      <c r="I27" s="292">
        <f>SUM(I25:I26)</f>
        <v>1883790.9476417704</v>
      </c>
    </row>
    <row r="28" spans="1:9" x14ac:dyDescent="0.25">
      <c r="A28" s="148"/>
      <c r="B28" s="149"/>
      <c r="C28" s="149"/>
      <c r="D28" s="357"/>
      <c r="E28" s="150"/>
      <c r="F28" s="151"/>
      <c r="G28" s="175"/>
      <c r="H28" s="176"/>
    </row>
    <row r="29" spans="1:9" ht="14.45" hidden="1" customHeight="1" x14ac:dyDescent="0.25">
      <c r="A29" s="585" t="s">
        <v>166</v>
      </c>
      <c r="B29" s="585"/>
      <c r="C29" s="585"/>
      <c r="D29" s="585"/>
      <c r="E29" s="585"/>
      <c r="F29" s="585"/>
      <c r="G29" s="585"/>
      <c r="H29" s="585"/>
      <c r="I29" s="153"/>
    </row>
    <row r="30" spans="1:9" hidden="1" x14ac:dyDescent="0.25">
      <c r="A30" s="586" t="s">
        <v>60</v>
      </c>
      <c r="B30" s="589" t="s">
        <v>155</v>
      </c>
      <c r="C30" s="589"/>
      <c r="D30" s="589" t="s">
        <v>156</v>
      </c>
      <c r="E30" s="589"/>
      <c r="F30" s="589"/>
      <c r="G30" s="615"/>
      <c r="H30" s="615"/>
    </row>
    <row r="31" spans="1:9" hidden="1" x14ac:dyDescent="0.25">
      <c r="A31" s="587"/>
      <c r="B31" s="589"/>
      <c r="C31" s="589"/>
      <c r="D31" s="589" t="s">
        <v>157</v>
      </c>
      <c r="E31" s="586" t="s">
        <v>158</v>
      </c>
      <c r="F31" s="616" t="s">
        <v>159</v>
      </c>
      <c r="G31" s="586" t="s">
        <v>165</v>
      </c>
      <c r="H31" s="586" t="s">
        <v>6</v>
      </c>
    </row>
    <row r="32" spans="1:9" hidden="1" x14ac:dyDescent="0.25">
      <c r="A32" s="588"/>
      <c r="B32" s="589"/>
      <c r="C32" s="589"/>
      <c r="D32" s="589"/>
      <c r="E32" s="588"/>
      <c r="F32" s="616"/>
      <c r="G32" s="588"/>
      <c r="H32" s="588"/>
    </row>
    <row r="33" spans="1:11" hidden="1" x14ac:dyDescent="0.25">
      <c r="A33" s="334">
        <v>1</v>
      </c>
      <c r="B33" s="562">
        <v>2</v>
      </c>
      <c r="C33" s="563"/>
      <c r="D33" s="334">
        <v>3</v>
      </c>
      <c r="E33" s="334">
        <v>4</v>
      </c>
      <c r="F33" s="334">
        <v>5</v>
      </c>
      <c r="G33" s="178">
        <v>6</v>
      </c>
      <c r="H33" s="178">
        <v>7</v>
      </c>
    </row>
    <row r="34" spans="1:11" hidden="1" x14ac:dyDescent="0.25">
      <c r="A34" s="332" t="s">
        <v>93</v>
      </c>
      <c r="B34" s="332">
        <v>0.36699999999999999</v>
      </c>
      <c r="C34" s="333">
        <v>1</v>
      </c>
      <c r="D34" s="152">
        <v>2074.6</v>
      </c>
      <c r="E34" s="113">
        <f t="shared" ref="E34:E35" si="0">D34*12</f>
        <v>24895.199999999997</v>
      </c>
      <c r="F34" s="152">
        <f>18363.9*0.367</f>
        <v>6739.5513000000001</v>
      </c>
      <c r="G34" s="179">
        <f>F34*30.2%</f>
        <v>2035.3444926</v>
      </c>
      <c r="H34" s="179">
        <f>F34+G34</f>
        <v>8774.8957926000003</v>
      </c>
    </row>
    <row r="35" spans="1:11" hidden="1" x14ac:dyDescent="0.25">
      <c r="A35" s="332" t="s">
        <v>161</v>
      </c>
      <c r="B35" s="562">
        <f>5.6*0.367</f>
        <v>2.0551999999999997</v>
      </c>
      <c r="C35" s="563"/>
      <c r="D35" s="152">
        <f>1302.85*B35</f>
        <v>2677.6173199999994</v>
      </c>
      <c r="E35" s="113">
        <f t="shared" si="0"/>
        <v>32131.407839999993</v>
      </c>
      <c r="F35" s="152">
        <f>64311.87*0.367</f>
        <v>23602.456290000002</v>
      </c>
      <c r="G35" s="179">
        <f>F35*30.2%</f>
        <v>7127.9417995800004</v>
      </c>
      <c r="H35" s="179">
        <f>F35+G35</f>
        <v>30730.398089580001</v>
      </c>
    </row>
    <row r="36" spans="1:11" hidden="1" x14ac:dyDescent="0.25">
      <c r="A36" s="330"/>
      <c r="B36" s="564">
        <f>SUM(B34:C35)</f>
        <v>3.4221999999999997</v>
      </c>
      <c r="C36" s="564"/>
      <c r="D36" s="129">
        <f>SUM(D34:D35)</f>
        <v>4752.2173199999997</v>
      </c>
      <c r="E36" s="129">
        <f>SUM(E34:E35)</f>
        <v>57026.60783999999</v>
      </c>
      <c r="F36" s="129">
        <f>SUM(F34:F35)</f>
        <v>30342.007590000001</v>
      </c>
      <c r="G36" s="129">
        <f>SUM(G34:G35)</f>
        <v>9163.2862921800006</v>
      </c>
      <c r="H36" s="129"/>
    </row>
    <row r="37" spans="1:11" hidden="1" x14ac:dyDescent="0.25">
      <c r="A37" s="148"/>
      <c r="B37" s="149"/>
      <c r="C37" s="149"/>
      <c r="D37" s="357"/>
      <c r="E37" s="150"/>
      <c r="F37" s="151"/>
      <c r="G37" s="175"/>
      <c r="H37" s="176"/>
    </row>
    <row r="38" spans="1:11" ht="14.45" hidden="1" customHeight="1" x14ac:dyDescent="0.25">
      <c r="A38" s="585" t="s">
        <v>170</v>
      </c>
      <c r="B38" s="585"/>
      <c r="C38" s="585"/>
      <c r="D38" s="585"/>
      <c r="E38" s="585"/>
      <c r="F38" s="585"/>
      <c r="G38" s="585"/>
      <c r="H38" s="585"/>
      <c r="I38" s="153"/>
    </row>
    <row r="39" spans="1:11" ht="28.9" hidden="1" customHeight="1" x14ac:dyDescent="0.25">
      <c r="A39" s="586" t="s">
        <v>60</v>
      </c>
      <c r="B39" s="589" t="s">
        <v>155</v>
      </c>
      <c r="C39" s="589"/>
      <c r="D39" s="604" t="s">
        <v>156</v>
      </c>
      <c r="E39" s="605"/>
      <c r="F39" s="335"/>
      <c r="G39" s="38"/>
    </row>
    <row r="40" spans="1:11" ht="14.45" hidden="1" customHeight="1" x14ac:dyDescent="0.25">
      <c r="A40" s="587"/>
      <c r="B40" s="589"/>
      <c r="C40" s="589"/>
      <c r="D40" s="589" t="s">
        <v>157</v>
      </c>
      <c r="E40" s="586" t="s">
        <v>165</v>
      </c>
      <c r="F40" s="586" t="s">
        <v>169</v>
      </c>
      <c r="G40" s="38"/>
    </row>
    <row r="41" spans="1:11" hidden="1" x14ac:dyDescent="0.25">
      <c r="A41" s="588"/>
      <c r="B41" s="589"/>
      <c r="C41" s="589"/>
      <c r="D41" s="589"/>
      <c r="E41" s="588"/>
      <c r="F41" s="588"/>
      <c r="G41" s="38"/>
    </row>
    <row r="42" spans="1:11" hidden="1" x14ac:dyDescent="0.25">
      <c r="A42" s="334">
        <v>1</v>
      </c>
      <c r="B42" s="562">
        <v>2</v>
      </c>
      <c r="C42" s="563"/>
      <c r="D42" s="334">
        <v>3</v>
      </c>
      <c r="E42" s="178">
        <v>6</v>
      </c>
      <c r="F42" s="178">
        <v>7</v>
      </c>
      <c r="G42" s="38"/>
    </row>
    <row r="43" spans="1:11" hidden="1" x14ac:dyDescent="0.25">
      <c r="A43" s="332" t="s">
        <v>161</v>
      </c>
      <c r="B43" s="562">
        <f>5.6*0.367</f>
        <v>2.0551999999999997</v>
      </c>
      <c r="C43" s="563"/>
      <c r="D43" s="152">
        <v>4218.1400000000003</v>
      </c>
      <c r="E43" s="179">
        <f>D43*30.2%</f>
        <v>1273.8782800000001</v>
      </c>
      <c r="F43" s="179">
        <f>(E43+D43)*B43*12+0.64</f>
        <v>135446.991628672</v>
      </c>
      <c r="G43" s="38"/>
    </row>
    <row r="44" spans="1:11" hidden="1" x14ac:dyDescent="0.25">
      <c r="A44" s="330"/>
      <c r="B44" s="564">
        <f>SUM(B43:C43)</f>
        <v>2.0551999999999997</v>
      </c>
      <c r="C44" s="564"/>
      <c r="D44" s="129">
        <f>SUM(D43:D43)</f>
        <v>4218.1400000000003</v>
      </c>
      <c r="E44" s="129">
        <f>SUM(E43:E43)</f>
        <v>1273.8782800000001</v>
      </c>
      <c r="F44" s="129"/>
      <c r="G44" s="38"/>
    </row>
    <row r="45" spans="1:11" x14ac:dyDescent="0.25">
      <c r="A45" s="148"/>
      <c r="B45" s="149"/>
      <c r="C45" s="149"/>
      <c r="D45" s="357"/>
      <c r="E45" s="150"/>
      <c r="F45" s="151"/>
      <c r="G45" s="175"/>
      <c r="H45" s="176"/>
      <c r="J45" s="180">
        <f>I27</f>
        <v>1883790.9476417704</v>
      </c>
    </row>
    <row r="46" spans="1:11" x14ac:dyDescent="0.25">
      <c r="A46" s="148"/>
      <c r="B46" s="149"/>
      <c r="C46" s="149"/>
      <c r="D46" s="357"/>
      <c r="E46" s="150"/>
      <c r="F46" s="151"/>
      <c r="G46" s="175"/>
      <c r="H46" s="176"/>
      <c r="J46" s="39">
        <f>I87</f>
        <v>902125.00499183999</v>
      </c>
    </row>
    <row r="47" spans="1:11" x14ac:dyDescent="0.25">
      <c r="A47" s="584" t="s">
        <v>59</v>
      </c>
      <c r="B47" s="584"/>
      <c r="C47" s="584"/>
      <c r="D47" s="584"/>
      <c r="E47" s="584"/>
      <c r="F47" s="584"/>
      <c r="J47" s="39">
        <f>J45+J46</f>
        <v>2785915.9526336105</v>
      </c>
      <c r="K47" s="38" t="s">
        <v>104</v>
      </c>
    </row>
    <row r="48" spans="1:11" x14ac:dyDescent="0.25">
      <c r="A48" s="342" t="s">
        <v>81</v>
      </c>
      <c r="B48" s="44" t="s">
        <v>250</v>
      </c>
      <c r="C48" s="44"/>
      <c r="D48" s="44"/>
      <c r="E48" s="45"/>
      <c r="F48" s="45"/>
      <c r="J48" s="39">
        <v>2785915.95</v>
      </c>
      <c r="K48" s="38" t="s">
        <v>105</v>
      </c>
    </row>
    <row r="49" spans="1:10" x14ac:dyDescent="0.25">
      <c r="D49" s="46">
        <f>D19</f>
        <v>0.36899999999999999</v>
      </c>
    </row>
    <row r="50" spans="1:10" x14ac:dyDescent="0.25">
      <c r="A50" s="561" t="s">
        <v>27</v>
      </c>
      <c r="B50" s="561"/>
      <c r="C50" s="344"/>
      <c r="D50" s="561" t="s">
        <v>11</v>
      </c>
      <c r="E50" s="581" t="s">
        <v>48</v>
      </c>
      <c r="F50" s="581" t="s">
        <v>15</v>
      </c>
      <c r="G50" s="565" t="s">
        <v>6</v>
      </c>
      <c r="J50" s="39">
        <f>J48-J47</f>
        <v>-2.6336102746427059E-3</v>
      </c>
    </row>
    <row r="51" spans="1:10" hidden="1" x14ac:dyDescent="0.25">
      <c r="A51" s="561"/>
      <c r="B51" s="561"/>
      <c r="C51" s="344"/>
      <c r="D51" s="561"/>
      <c r="E51" s="582"/>
      <c r="F51" s="582"/>
      <c r="G51" s="566"/>
    </row>
    <row r="52" spans="1:10" x14ac:dyDescent="0.25">
      <c r="A52" s="579">
        <v>1</v>
      </c>
      <c r="B52" s="580"/>
      <c r="C52" s="339"/>
      <c r="D52" s="344">
        <v>2</v>
      </c>
      <c r="E52" s="57">
        <v>3</v>
      </c>
      <c r="F52" s="344">
        <v>4</v>
      </c>
      <c r="G52" s="59" t="s">
        <v>68</v>
      </c>
    </row>
    <row r="53" spans="1:10" ht="15.75" x14ac:dyDescent="0.25">
      <c r="A53" s="332" t="s">
        <v>189</v>
      </c>
      <c r="B53" s="358"/>
      <c r="C53" s="358"/>
      <c r="D53" s="334" t="s">
        <v>191</v>
      </c>
      <c r="E53" s="455">
        <f>19*4*D49</f>
        <v>28.044</v>
      </c>
      <c r="F53" s="456">
        <v>450</v>
      </c>
      <c r="G53" s="59">
        <f>E53*F53</f>
        <v>12619.800000000001</v>
      </c>
    </row>
    <row r="54" spans="1:10" ht="15.75" x14ac:dyDescent="0.25">
      <c r="A54" s="332" t="s">
        <v>190</v>
      </c>
      <c r="B54" s="358"/>
      <c r="C54" s="358"/>
      <c r="D54" s="334" t="s">
        <v>39</v>
      </c>
      <c r="E54" s="455">
        <f>19*D49</f>
        <v>7.0110000000000001</v>
      </c>
      <c r="F54" s="456">
        <v>6000</v>
      </c>
      <c r="G54" s="59">
        <f>E54*F54</f>
        <v>42066</v>
      </c>
    </row>
    <row r="55" spans="1:10" ht="15.75" x14ac:dyDescent="0.25">
      <c r="A55" s="332" t="s">
        <v>249</v>
      </c>
      <c r="B55" s="358"/>
      <c r="C55" s="358"/>
      <c r="D55" s="334" t="s">
        <v>191</v>
      </c>
      <c r="E55" s="455">
        <f>19*D49*3</f>
        <v>21.033000000000001</v>
      </c>
      <c r="F55" s="456">
        <v>1610.52</v>
      </c>
      <c r="G55" s="59">
        <f>E55*F55</f>
        <v>33874.067159999999</v>
      </c>
    </row>
    <row r="56" spans="1:10" x14ac:dyDescent="0.25">
      <c r="A56" s="547" t="s">
        <v>58</v>
      </c>
      <c r="B56" s="548"/>
      <c r="C56" s="343"/>
      <c r="D56" s="60"/>
      <c r="E56" s="426"/>
      <c r="F56" s="426"/>
      <c r="G56" s="282">
        <f>SUM(G53:G55)</f>
        <v>88559.867159999994</v>
      </c>
    </row>
    <row r="57" spans="1:10" x14ac:dyDescent="0.25">
      <c r="A57" s="61"/>
      <c r="B57" s="61"/>
      <c r="C57" s="61"/>
      <c r="D57" s="62"/>
      <c r="E57" s="62"/>
      <c r="F57" s="62"/>
      <c r="G57" s="63"/>
    </row>
    <row r="58" spans="1:10" x14ac:dyDescent="0.25">
      <c r="A58" s="584" t="s">
        <v>82</v>
      </c>
      <c r="B58" s="584"/>
      <c r="C58" s="584"/>
      <c r="D58" s="584"/>
      <c r="E58" s="584"/>
      <c r="F58" s="584"/>
    </row>
    <row r="59" spans="1:10" ht="14.45" customHeight="1" x14ac:dyDescent="0.25">
      <c r="D59" s="46"/>
      <c r="F59" s="38">
        <v>1</v>
      </c>
    </row>
    <row r="60" spans="1:10" x14ac:dyDescent="0.25">
      <c r="A60" s="561" t="s">
        <v>120</v>
      </c>
      <c r="B60" s="561"/>
      <c r="C60" s="344"/>
      <c r="D60" s="561" t="s">
        <v>11</v>
      </c>
      <c r="E60" s="581" t="s">
        <v>48</v>
      </c>
      <c r="F60" s="581" t="s">
        <v>15</v>
      </c>
      <c r="G60" s="565" t="s">
        <v>6</v>
      </c>
    </row>
    <row r="61" spans="1:10" ht="15" hidden="1" customHeight="1" x14ac:dyDescent="0.25">
      <c r="A61" s="561"/>
      <c r="B61" s="561"/>
      <c r="C61" s="344"/>
      <c r="D61" s="561"/>
      <c r="E61" s="582"/>
      <c r="F61" s="582"/>
      <c r="G61" s="566"/>
    </row>
    <row r="62" spans="1:10" x14ac:dyDescent="0.25">
      <c r="A62" s="590">
        <v>1</v>
      </c>
      <c r="B62" s="591"/>
      <c r="C62" s="339"/>
      <c r="D62" s="344">
        <v>2</v>
      </c>
      <c r="E62" s="345">
        <v>3</v>
      </c>
      <c r="F62" s="345">
        <v>4</v>
      </c>
      <c r="G62" s="59" t="s">
        <v>68</v>
      </c>
    </row>
    <row r="63" spans="1:10" ht="25.5" customHeight="1" x14ac:dyDescent="0.25">
      <c r="A63" s="592" t="s">
        <v>228</v>
      </c>
      <c r="B63" s="593"/>
      <c r="C63" s="289"/>
      <c r="D63" s="290" t="s">
        <v>193</v>
      </c>
      <c r="E63" s="390">
        <v>40</v>
      </c>
      <c r="F63" s="497">
        <v>500</v>
      </c>
      <c r="G63" s="59">
        <f t="shared" ref="G63:G73" si="1">E63*F63</f>
        <v>20000</v>
      </c>
    </row>
    <row r="64" spans="1:10" ht="25.5" customHeight="1" x14ac:dyDescent="0.25">
      <c r="A64" s="592" t="s">
        <v>353</v>
      </c>
      <c r="B64" s="593"/>
      <c r="C64" s="262"/>
      <c r="D64" s="192" t="s">
        <v>122</v>
      </c>
      <c r="E64" s="390">
        <v>1</v>
      </c>
      <c r="F64" s="497">
        <v>108000</v>
      </c>
      <c r="G64" s="59">
        <f t="shared" si="1"/>
        <v>108000</v>
      </c>
    </row>
    <row r="65" spans="1:9" x14ac:dyDescent="0.25">
      <c r="A65" s="617" t="s">
        <v>246</v>
      </c>
      <c r="B65" s="618"/>
      <c r="C65" s="156"/>
      <c r="D65" s="334" t="s">
        <v>123</v>
      </c>
      <c r="E65" s="394">
        <v>19</v>
      </c>
      <c r="F65" s="498">
        <v>1000</v>
      </c>
      <c r="G65" s="59">
        <f t="shared" si="1"/>
        <v>19000</v>
      </c>
    </row>
    <row r="66" spans="1:9" ht="38.25" customHeight="1" x14ac:dyDescent="0.25">
      <c r="A66" s="619" t="s">
        <v>354</v>
      </c>
      <c r="B66" s="620"/>
      <c r="C66" s="263"/>
      <c r="D66" s="95" t="s">
        <v>123</v>
      </c>
      <c r="E66" s="390">
        <v>1</v>
      </c>
      <c r="F66" s="497">
        <v>150000</v>
      </c>
      <c r="G66" s="59">
        <f t="shared" si="1"/>
        <v>150000</v>
      </c>
    </row>
    <row r="67" spans="1:9" hidden="1" x14ac:dyDescent="0.25">
      <c r="A67" s="621" t="s">
        <v>241</v>
      </c>
      <c r="B67" s="621"/>
      <c r="C67" s="263"/>
      <c r="D67" s="95" t="s">
        <v>122</v>
      </c>
      <c r="E67" s="170">
        <v>0</v>
      </c>
      <c r="F67" s="414">
        <v>2500</v>
      </c>
      <c r="G67" s="59">
        <f t="shared" si="1"/>
        <v>0</v>
      </c>
    </row>
    <row r="68" spans="1:9" hidden="1" x14ac:dyDescent="0.25">
      <c r="A68" s="621" t="s">
        <v>242</v>
      </c>
      <c r="B68" s="621"/>
      <c r="C68" s="263"/>
      <c r="D68" s="95" t="s">
        <v>123</v>
      </c>
      <c r="E68" s="170">
        <v>0</v>
      </c>
      <c r="F68" s="414">
        <v>500</v>
      </c>
      <c r="G68" s="59">
        <f t="shared" si="1"/>
        <v>0</v>
      </c>
    </row>
    <row r="69" spans="1:9" hidden="1" x14ac:dyDescent="0.25">
      <c r="A69" s="622" t="s">
        <v>243</v>
      </c>
      <c r="B69" s="622"/>
      <c r="C69" s="263"/>
      <c r="D69" s="95" t="s">
        <v>123</v>
      </c>
      <c r="E69" s="412">
        <v>0</v>
      </c>
      <c r="F69" s="414">
        <v>350</v>
      </c>
      <c r="G69" s="59">
        <f t="shared" si="1"/>
        <v>0</v>
      </c>
    </row>
    <row r="70" spans="1:9" hidden="1" x14ac:dyDescent="0.25">
      <c r="A70" s="623" t="s">
        <v>244</v>
      </c>
      <c r="B70" s="623"/>
      <c r="C70" s="263"/>
      <c r="D70" s="95"/>
      <c r="E70" s="413">
        <v>0</v>
      </c>
      <c r="F70" s="413"/>
      <c r="G70" s="59"/>
    </row>
    <row r="71" spans="1:9" hidden="1" x14ac:dyDescent="0.25">
      <c r="A71" s="624" t="s">
        <v>245</v>
      </c>
      <c r="B71" s="624"/>
      <c r="C71" s="262"/>
      <c r="D71" s="192" t="s">
        <v>84</v>
      </c>
      <c r="E71" s="413">
        <v>0</v>
      </c>
      <c r="F71" s="413">
        <v>500</v>
      </c>
      <c r="G71" s="59">
        <f t="shared" si="1"/>
        <v>0</v>
      </c>
    </row>
    <row r="72" spans="1:9" hidden="1" x14ac:dyDescent="0.25">
      <c r="A72" s="624" t="s">
        <v>228</v>
      </c>
      <c r="B72" s="624"/>
      <c r="C72" s="262"/>
      <c r="D72" s="192" t="s">
        <v>84</v>
      </c>
      <c r="E72" s="413">
        <v>0</v>
      </c>
      <c r="F72" s="413">
        <v>300</v>
      </c>
      <c r="G72" s="59">
        <f t="shared" si="1"/>
        <v>0</v>
      </c>
    </row>
    <row r="73" spans="1:9" hidden="1" x14ac:dyDescent="0.25">
      <c r="A73" s="621" t="s">
        <v>246</v>
      </c>
      <c r="B73" s="621"/>
      <c r="C73" s="262"/>
      <c r="D73" s="192" t="s">
        <v>84</v>
      </c>
      <c r="E73" s="170">
        <v>0</v>
      </c>
      <c r="F73" s="414">
        <v>500</v>
      </c>
      <c r="G73" s="59">
        <f t="shared" si="1"/>
        <v>0</v>
      </c>
    </row>
    <row r="74" spans="1:9" x14ac:dyDescent="0.25">
      <c r="A74" s="410"/>
      <c r="B74" s="411"/>
      <c r="C74" s="349"/>
      <c r="D74" s="60"/>
      <c r="E74" s="367"/>
      <c r="F74" s="415"/>
      <c r="G74" s="282">
        <f>SUM(G63:G73)</f>
        <v>297000</v>
      </c>
    </row>
    <row r="75" spans="1:9" x14ac:dyDescent="0.25">
      <c r="E75" s="39"/>
    </row>
    <row r="76" spans="1:9" ht="21.75" customHeight="1" x14ac:dyDescent="0.25">
      <c r="A76" s="606" t="str">
        <f>'патриотика0,369'!A88</f>
        <v xml:space="preserve">Затраты на оплату труда работников, непосредственно НЕ связанных с выполнением работы </v>
      </c>
      <c r="B76" s="606"/>
      <c r="C76" s="606"/>
      <c r="D76" s="606"/>
      <c r="E76" s="606"/>
      <c r="F76" s="606"/>
    </row>
    <row r="77" spans="1:9" x14ac:dyDescent="0.25">
      <c r="A77" s="47"/>
      <c r="B77" s="47"/>
      <c r="C77" s="47"/>
      <c r="D77" s="47"/>
      <c r="E77" s="47"/>
      <c r="F77" s="48">
        <f>D49</f>
        <v>0.36899999999999999</v>
      </c>
    </row>
    <row r="78" spans="1:9" ht="63" customHeight="1" x14ac:dyDescent="0.25">
      <c r="A78" s="626" t="s">
        <v>0</v>
      </c>
      <c r="B78" s="561" t="s">
        <v>1</v>
      </c>
      <c r="C78" s="344"/>
      <c r="D78" s="561" t="s">
        <v>2</v>
      </c>
      <c r="E78" s="579" t="s">
        <v>3</v>
      </c>
      <c r="F78" s="580"/>
      <c r="G78" s="583" t="s">
        <v>35</v>
      </c>
      <c r="H78" s="344" t="s">
        <v>5</v>
      </c>
      <c r="I78" s="561" t="s">
        <v>6</v>
      </c>
    </row>
    <row r="79" spans="1:9" ht="29.25" customHeight="1" x14ac:dyDescent="0.25">
      <c r="A79" s="628"/>
      <c r="B79" s="561"/>
      <c r="C79" s="344"/>
      <c r="D79" s="561"/>
      <c r="E79" s="344" t="s">
        <v>311</v>
      </c>
      <c r="F79" s="344" t="s">
        <v>306</v>
      </c>
      <c r="G79" s="583"/>
      <c r="H79" s="344" t="s">
        <v>51</v>
      </c>
      <c r="I79" s="561"/>
    </row>
    <row r="80" spans="1:9" x14ac:dyDescent="0.25">
      <c r="A80" s="627"/>
      <c r="B80" s="561"/>
      <c r="C80" s="344"/>
      <c r="D80" s="561"/>
      <c r="E80" s="344" t="s">
        <v>4</v>
      </c>
      <c r="F80" s="53"/>
      <c r="G80" s="583"/>
      <c r="H80" s="344" t="s">
        <v>313</v>
      </c>
      <c r="I80" s="561"/>
    </row>
    <row r="81" spans="1:9" x14ac:dyDescent="0.25">
      <c r="A81" s="626">
        <v>1</v>
      </c>
      <c r="B81" s="561">
        <v>2</v>
      </c>
      <c r="C81" s="344"/>
      <c r="D81" s="561">
        <v>3</v>
      </c>
      <c r="E81" s="561" t="s">
        <v>312</v>
      </c>
      <c r="F81" s="561">
        <v>5</v>
      </c>
      <c r="G81" s="583" t="s">
        <v>7</v>
      </c>
      <c r="H81" s="344" t="s">
        <v>52</v>
      </c>
      <c r="I81" s="561" t="s">
        <v>53</v>
      </c>
    </row>
    <row r="82" spans="1:9" x14ac:dyDescent="0.25">
      <c r="A82" s="627"/>
      <c r="B82" s="561"/>
      <c r="C82" s="344"/>
      <c r="D82" s="561"/>
      <c r="E82" s="561"/>
      <c r="F82" s="561"/>
      <c r="G82" s="583"/>
      <c r="H82" s="54">
        <v>1774.4</v>
      </c>
      <c r="I82" s="561"/>
    </row>
    <row r="83" spans="1:9" x14ac:dyDescent="0.25">
      <c r="A83" s="417" t="s">
        <v>188</v>
      </c>
      <c r="B83" s="88">
        <f>'патриотика0,369'!B95</f>
        <v>82921.14</v>
      </c>
      <c r="C83" s="88"/>
      <c r="D83" s="344">
        <f>1*F77</f>
        <v>0.36899999999999999</v>
      </c>
      <c r="E83" s="56">
        <f>D83*1774.4</f>
        <v>654.75360000000001</v>
      </c>
      <c r="F83" s="57">
        <v>1</v>
      </c>
      <c r="G83" s="58">
        <f>E83/F83</f>
        <v>654.75360000000001</v>
      </c>
      <c r="H83" s="56">
        <f>B83*1.302/1774.4*12</f>
        <v>730.13970432822362</v>
      </c>
      <c r="I83" s="56">
        <f>G83*H83</f>
        <v>478061.59991183999</v>
      </c>
    </row>
    <row r="84" spans="1:9" x14ac:dyDescent="0.25">
      <c r="A84" s="416" t="s">
        <v>141</v>
      </c>
      <c r="B84" s="88">
        <f>'патриотика0,369'!B96</f>
        <v>29422</v>
      </c>
      <c r="C84" s="173"/>
      <c r="D84" s="344">
        <f>1*F77</f>
        <v>0.36899999999999999</v>
      </c>
      <c r="E84" s="56">
        <f>D84*1774.4</f>
        <v>654.75360000000001</v>
      </c>
      <c r="F84" s="57">
        <v>1</v>
      </c>
      <c r="G84" s="58">
        <f t="shared" ref="G84:G86" si="2">E84/F84</f>
        <v>654.75360000000001</v>
      </c>
      <c r="H84" s="56">
        <f>B84*1.302/1774.4*12</f>
        <v>259.06747520288548</v>
      </c>
      <c r="I84" s="56">
        <f>G84*H84</f>
        <v>169625.362032</v>
      </c>
    </row>
    <row r="85" spans="1:9" x14ac:dyDescent="0.25">
      <c r="A85" s="416" t="s">
        <v>87</v>
      </c>
      <c r="B85" s="88">
        <f>'патриотика0,369'!B97</f>
        <v>29422</v>
      </c>
      <c r="C85" s="58"/>
      <c r="D85" s="344">
        <f>0.5*F77</f>
        <v>0.1845</v>
      </c>
      <c r="E85" s="56">
        <f>D85*1774.4</f>
        <v>327.3768</v>
      </c>
      <c r="F85" s="57">
        <v>1</v>
      </c>
      <c r="G85" s="58">
        <f t="shared" si="2"/>
        <v>327.3768</v>
      </c>
      <c r="H85" s="56">
        <f>B85*1.302/1774.4*12</f>
        <v>259.06747520288548</v>
      </c>
      <c r="I85" s="56">
        <f>G85*H85</f>
        <v>84812.681016000002</v>
      </c>
    </row>
    <row r="86" spans="1:9" x14ac:dyDescent="0.25">
      <c r="A86" s="418" t="s">
        <v>142</v>
      </c>
      <c r="B86" s="88">
        <f>'патриотика0,369'!B98</f>
        <v>29422</v>
      </c>
      <c r="C86" s="346"/>
      <c r="D86" s="344">
        <f>1*F77</f>
        <v>0.36899999999999999</v>
      </c>
      <c r="E86" s="56">
        <f>D86*1774.4</f>
        <v>654.75360000000001</v>
      </c>
      <c r="F86" s="57">
        <v>1</v>
      </c>
      <c r="G86" s="58">
        <f t="shared" si="2"/>
        <v>654.75360000000001</v>
      </c>
      <c r="H86" s="56">
        <f>B86*1.302/1774.4*12</f>
        <v>259.06747520288548</v>
      </c>
      <c r="I86" s="56">
        <f>G86*H86</f>
        <v>169625.362032</v>
      </c>
    </row>
    <row r="87" spans="1:9" ht="15" customHeight="1" x14ac:dyDescent="0.25">
      <c r="A87" s="594" t="s">
        <v>28</v>
      </c>
      <c r="B87" s="595"/>
      <c r="C87" s="595"/>
      <c r="D87" s="595"/>
      <c r="E87" s="595"/>
      <c r="F87" s="596"/>
      <c r="G87" s="340"/>
      <c r="H87" s="340"/>
      <c r="I87" s="419">
        <f>SUM(I83:I86)</f>
        <v>902125.00499183999</v>
      </c>
    </row>
    <row r="88" spans="1:9" x14ac:dyDescent="0.25">
      <c r="A88" s="154"/>
      <c r="B88" s="154"/>
      <c r="C88" s="154"/>
      <c r="D88" s="154"/>
      <c r="E88" s="154"/>
      <c r="F88" s="154"/>
      <c r="G88" s="177"/>
    </row>
    <row r="89" spans="1:9" x14ac:dyDescent="0.25">
      <c r="A89" s="154"/>
      <c r="B89" s="154"/>
      <c r="C89" s="154"/>
      <c r="D89" s="154"/>
      <c r="E89" s="154"/>
      <c r="F89" s="154"/>
      <c r="G89" s="177"/>
    </row>
    <row r="90" spans="1:9" s="45" customFormat="1" ht="14.45" hidden="1" customHeight="1" x14ac:dyDescent="0.25">
      <c r="A90" s="625" t="s">
        <v>255</v>
      </c>
      <c r="B90" s="625"/>
      <c r="C90" s="625"/>
      <c r="D90" s="625"/>
      <c r="E90" s="625"/>
      <c r="F90" s="625"/>
      <c r="G90" s="625"/>
      <c r="H90" s="625"/>
    </row>
    <row r="91" spans="1:9" s="45" customFormat="1" ht="14.45" hidden="1" customHeight="1" x14ac:dyDescent="0.25">
      <c r="A91" s="586" t="s">
        <v>60</v>
      </c>
      <c r="B91" s="630" t="s">
        <v>155</v>
      </c>
      <c r="C91" s="631"/>
      <c r="D91" s="604"/>
      <c r="E91" s="636"/>
      <c r="F91" s="605"/>
      <c r="G91" s="214"/>
      <c r="H91" s="214"/>
    </row>
    <row r="92" spans="1:9" s="45" customFormat="1" ht="14.45" hidden="1" customHeight="1" x14ac:dyDescent="0.25">
      <c r="A92" s="587"/>
      <c r="B92" s="632"/>
      <c r="C92" s="633"/>
      <c r="D92" s="637" t="s">
        <v>159</v>
      </c>
      <c r="E92" s="587" t="s">
        <v>165</v>
      </c>
      <c r="F92" s="587" t="s">
        <v>6</v>
      </c>
    </row>
    <row r="93" spans="1:9" s="45" customFormat="1" hidden="1" x14ac:dyDescent="0.25">
      <c r="A93" s="588"/>
      <c r="B93" s="634"/>
      <c r="C93" s="635"/>
      <c r="D93" s="638"/>
      <c r="E93" s="588"/>
      <c r="F93" s="588"/>
    </row>
    <row r="94" spans="1:9" s="45" customFormat="1" hidden="1" x14ac:dyDescent="0.25">
      <c r="A94" s="334">
        <v>1</v>
      </c>
      <c r="B94" s="562">
        <v>2</v>
      </c>
      <c r="C94" s="563"/>
      <c r="D94" s="334">
        <v>5</v>
      </c>
      <c r="E94" s="334">
        <v>6</v>
      </c>
      <c r="F94" s="334">
        <v>7</v>
      </c>
    </row>
    <row r="95" spans="1:9" s="45" customFormat="1" hidden="1" x14ac:dyDescent="0.25">
      <c r="A95" s="332" t="s">
        <v>162</v>
      </c>
      <c r="B95" s="334">
        <f>D84</f>
        <v>0.36899999999999999</v>
      </c>
      <c r="C95" s="333"/>
      <c r="D95" s="152">
        <v>6675.88</v>
      </c>
      <c r="E95" s="185">
        <f t="shared" ref="E95:E97" si="3">D95*30.2%</f>
        <v>2016.1157599999999</v>
      </c>
      <c r="F95" s="185">
        <v>0</v>
      </c>
    </row>
    <row r="96" spans="1:9" s="45" customFormat="1" hidden="1" x14ac:dyDescent="0.25">
      <c r="A96" s="332" t="s">
        <v>163</v>
      </c>
      <c r="B96" s="334">
        <f>D85</f>
        <v>0.1845</v>
      </c>
      <c r="C96" s="333"/>
      <c r="D96" s="152">
        <v>3337.94</v>
      </c>
      <c r="E96" s="185">
        <f t="shared" si="3"/>
        <v>1008.05788</v>
      </c>
      <c r="F96" s="185">
        <v>0</v>
      </c>
    </row>
    <row r="97" spans="1:7" s="45" customFormat="1" hidden="1" x14ac:dyDescent="0.25">
      <c r="A97" s="332" t="s">
        <v>142</v>
      </c>
      <c r="B97" s="334">
        <f>D86</f>
        <v>0.36899999999999999</v>
      </c>
      <c r="C97" s="333"/>
      <c r="D97" s="152">
        <v>6675.89</v>
      </c>
      <c r="E97" s="185">
        <f t="shared" si="3"/>
        <v>2016.11878</v>
      </c>
      <c r="F97" s="185">
        <v>0</v>
      </c>
    </row>
    <row r="98" spans="1:7" s="45" customFormat="1" hidden="1" x14ac:dyDescent="0.25">
      <c r="A98" s="155"/>
      <c r="B98" s="330"/>
      <c r="C98" s="156"/>
      <c r="D98" s="129">
        <v>0</v>
      </c>
      <c r="E98" s="129">
        <v>0</v>
      </c>
      <c r="F98" s="293">
        <v>0</v>
      </c>
    </row>
    <row r="99" spans="1:7" hidden="1" x14ac:dyDescent="0.25">
      <c r="A99" s="154"/>
      <c r="B99" s="154"/>
      <c r="C99" s="154"/>
      <c r="D99" s="154"/>
      <c r="E99" s="154"/>
      <c r="F99" s="154"/>
      <c r="G99" s="177"/>
    </row>
    <row r="100" spans="1:7" x14ac:dyDescent="0.25">
      <c r="A100" s="570" t="s">
        <v>110</v>
      </c>
      <c r="B100" s="570"/>
      <c r="C100" s="570"/>
      <c r="D100" s="570"/>
      <c r="E100" s="570"/>
      <c r="F100" s="570"/>
    </row>
    <row r="101" spans="1:7" ht="38.25" x14ac:dyDescent="0.25">
      <c r="A101" s="332" t="s">
        <v>111</v>
      </c>
      <c r="B101" s="334" t="s">
        <v>112</v>
      </c>
      <c r="C101" s="358"/>
      <c r="D101" s="334" t="s">
        <v>116</v>
      </c>
      <c r="E101" s="334" t="s">
        <v>113</v>
      </c>
      <c r="F101" s="334" t="s">
        <v>114</v>
      </c>
      <c r="G101" s="347" t="s">
        <v>6</v>
      </c>
    </row>
    <row r="102" spans="1:7" x14ac:dyDescent="0.25">
      <c r="A102" s="332">
        <v>1</v>
      </c>
      <c r="B102" s="334">
        <v>2</v>
      </c>
      <c r="C102" s="358"/>
      <c r="D102" s="334">
        <v>3</v>
      </c>
      <c r="E102" s="334">
        <v>4</v>
      </c>
      <c r="F102" s="334">
        <v>5</v>
      </c>
      <c r="G102" s="294" t="s">
        <v>352</v>
      </c>
    </row>
    <row r="103" spans="1:7" x14ac:dyDescent="0.25">
      <c r="A103" s="334" t="s">
        <v>115</v>
      </c>
      <c r="B103" s="334">
        <v>1</v>
      </c>
      <c r="C103" s="334"/>
      <c r="D103" s="334">
        <v>12</v>
      </c>
      <c r="E103" s="334">
        <v>75</v>
      </c>
      <c r="F103" s="113">
        <f>B103*D103*E103</f>
        <v>900</v>
      </c>
      <c r="G103" s="90">
        <f>F103*F77</f>
        <v>332.1</v>
      </c>
    </row>
    <row r="104" spans="1:7" ht="14.45" customHeight="1" x14ac:dyDescent="0.25">
      <c r="A104" s="128"/>
      <c r="B104" s="128"/>
      <c r="C104" s="128"/>
      <c r="D104" s="128"/>
      <c r="E104" s="330" t="s">
        <v>88</v>
      </c>
      <c r="F104" s="129"/>
      <c r="G104" s="295">
        <f>G103</f>
        <v>332.1</v>
      </c>
    </row>
    <row r="105" spans="1:7" x14ac:dyDescent="0.25">
      <c r="A105" s="50"/>
      <c r="B105" s="49"/>
      <c r="C105" s="49"/>
      <c r="D105" s="49"/>
      <c r="E105" s="49"/>
      <c r="F105" s="49"/>
    </row>
    <row r="106" spans="1:7" ht="15.75" x14ac:dyDescent="0.25">
      <c r="A106" s="629" t="s">
        <v>12</v>
      </c>
      <c r="B106" s="629"/>
      <c r="C106" s="629"/>
      <c r="D106" s="629"/>
      <c r="E106" s="629"/>
      <c r="F106" s="629"/>
    </row>
    <row r="107" spans="1:7" x14ac:dyDescent="0.25">
      <c r="A107" s="571"/>
      <c r="B107" s="571"/>
      <c r="C107" s="571"/>
      <c r="D107" s="571"/>
      <c r="E107" s="571"/>
      <c r="F107" s="49"/>
    </row>
    <row r="108" spans="1:7" x14ac:dyDescent="0.25">
      <c r="A108" s="49"/>
      <c r="B108" s="49"/>
      <c r="C108" s="49"/>
      <c r="D108" s="49"/>
      <c r="E108" s="49"/>
      <c r="F108" s="51">
        <f>F77</f>
        <v>0.36899999999999999</v>
      </c>
    </row>
    <row r="109" spans="1:7" x14ac:dyDescent="0.25">
      <c r="A109" s="574" t="s">
        <v>13</v>
      </c>
      <c r="B109" s="574" t="s">
        <v>11</v>
      </c>
      <c r="C109" s="351"/>
      <c r="D109" s="574" t="s">
        <v>14</v>
      </c>
      <c r="E109" s="574" t="s">
        <v>15</v>
      </c>
      <c r="F109" s="574" t="s">
        <v>6</v>
      </c>
    </row>
    <row r="110" spans="1:7" x14ac:dyDescent="0.25">
      <c r="A110" s="574"/>
      <c r="B110" s="574"/>
      <c r="C110" s="351"/>
      <c r="D110" s="574"/>
      <c r="E110" s="574"/>
      <c r="F110" s="574"/>
    </row>
    <row r="111" spans="1:7" x14ac:dyDescent="0.25">
      <c r="A111" s="351">
        <v>1</v>
      </c>
      <c r="B111" s="351">
        <v>2</v>
      </c>
      <c r="C111" s="351"/>
      <c r="D111" s="351">
        <v>3</v>
      </c>
      <c r="E111" s="351">
        <v>4</v>
      </c>
      <c r="F111" s="351" t="s">
        <v>89</v>
      </c>
    </row>
    <row r="112" spans="1:7" ht="15.75" x14ac:dyDescent="0.25">
      <c r="A112" s="332" t="str">
        <f>'патриотика0,369'!A127</f>
        <v>Теплоэнергия</v>
      </c>
      <c r="B112" s="373" t="s">
        <v>18</v>
      </c>
      <c r="C112" s="334"/>
      <c r="D112" s="113">
        <f>'патриотика0,369'!D127</f>
        <v>20.294999999999998</v>
      </c>
      <c r="E112" s="113">
        <f>'патриотика0,369'!E127</f>
        <v>3300</v>
      </c>
      <c r="F112" s="58">
        <f>D112*E112-0.87</f>
        <v>66972.63</v>
      </c>
    </row>
    <row r="113" spans="1:7" ht="18.75" x14ac:dyDescent="0.25">
      <c r="A113" s="332" t="str">
        <f>'патриотика0,369'!A128</f>
        <v xml:space="preserve">Водоснабжение </v>
      </c>
      <c r="B113" s="373" t="s">
        <v>194</v>
      </c>
      <c r="C113" s="334"/>
      <c r="D113" s="113">
        <f>'патриотика0,369'!D128</f>
        <v>39.224699999999999</v>
      </c>
      <c r="E113" s="113">
        <f>'патриотика0,369'!E128</f>
        <v>60.95</v>
      </c>
      <c r="F113" s="58">
        <f t="shared" ref="F113:F117" si="4">D113*E113</f>
        <v>2390.745465</v>
      </c>
    </row>
    <row r="114" spans="1:7" ht="18.75" x14ac:dyDescent="0.25">
      <c r="A114" s="332" t="str">
        <f>'патриотика0,369'!A129</f>
        <v>Водоотведение (септик)</v>
      </c>
      <c r="B114" s="373" t="s">
        <v>54</v>
      </c>
      <c r="C114" s="334"/>
      <c r="D114" s="113">
        <f>'патриотика0,369'!D129</f>
        <v>2.214</v>
      </c>
      <c r="E114" s="113">
        <f>'патриотика0,369'!E129</f>
        <v>10000</v>
      </c>
      <c r="F114" s="58">
        <f t="shared" si="4"/>
        <v>22140</v>
      </c>
    </row>
    <row r="115" spans="1:7" ht="15.75" x14ac:dyDescent="0.25">
      <c r="A115" s="332" t="str">
        <f>'патриотика0,369'!A130</f>
        <v>Электроэнергия</v>
      </c>
      <c r="B115" s="373" t="s">
        <v>83</v>
      </c>
      <c r="C115" s="334"/>
      <c r="D115" s="113">
        <f>'патриотика0,369'!D130</f>
        <v>2.214</v>
      </c>
      <c r="E115" s="113">
        <f>'патриотика0,369'!E130</f>
        <v>7224.49</v>
      </c>
      <c r="F115" s="58">
        <f t="shared" si="4"/>
        <v>15995.020859999999</v>
      </c>
    </row>
    <row r="116" spans="1:7" x14ac:dyDescent="0.25">
      <c r="A116" s="332" t="str">
        <f>'патриотика0,369'!A131</f>
        <v>ТКО</v>
      </c>
      <c r="B116" s="351" t="s">
        <v>22</v>
      </c>
      <c r="C116" s="334"/>
      <c r="D116" s="113">
        <f>'патриотика0,369'!D131</f>
        <v>1.3416840000000001</v>
      </c>
      <c r="E116" s="113">
        <f>'патриотика0,369'!E131</f>
        <v>2134.85</v>
      </c>
      <c r="F116" s="58">
        <f t="shared" si="4"/>
        <v>2864.2940874000001</v>
      </c>
    </row>
    <row r="117" spans="1:7" ht="15.75" x14ac:dyDescent="0.25">
      <c r="A117" s="332" t="str">
        <f>'патриотика0,369'!A132</f>
        <v>Электроэнергия (резерв)</v>
      </c>
      <c r="B117" s="373" t="s">
        <v>83</v>
      </c>
      <c r="C117" s="334"/>
      <c r="D117" s="113">
        <f>'патриотика0,369'!D132</f>
        <v>0.36899999999999999</v>
      </c>
      <c r="E117" s="113">
        <f>'патриотика0,369'!E132</f>
        <v>32226.19</v>
      </c>
      <c r="F117" s="58">
        <f t="shared" si="4"/>
        <v>11891.464109999999</v>
      </c>
    </row>
    <row r="118" spans="1:7" x14ac:dyDescent="0.25">
      <c r="A118" s="575"/>
      <c r="B118" s="576"/>
      <c r="C118" s="576"/>
      <c r="D118" s="576"/>
      <c r="E118" s="577"/>
      <c r="F118" s="296">
        <f>SUM(F112:F117)</f>
        <v>122254.15452240001</v>
      </c>
    </row>
    <row r="119" spans="1:7" ht="15" hidden="1" customHeight="1" x14ac:dyDescent="0.25">
      <c r="A119" s="578" t="s">
        <v>44</v>
      </c>
      <c r="B119" s="578"/>
      <c r="C119" s="578"/>
      <c r="D119" s="578"/>
      <c r="E119" s="578"/>
      <c r="F119" s="578"/>
    </row>
    <row r="120" spans="1:7" hidden="1" x14ac:dyDescent="0.25">
      <c r="A120" s="342" t="s">
        <v>81</v>
      </c>
      <c r="B120" s="44" t="s">
        <v>192</v>
      </c>
      <c r="C120" s="44"/>
      <c r="D120" s="44"/>
      <c r="E120" s="45"/>
      <c r="F120" s="45"/>
    </row>
    <row r="121" spans="1:7" hidden="1" x14ac:dyDescent="0.25">
      <c r="D121" s="46">
        <f>F108</f>
        <v>0.36899999999999999</v>
      </c>
    </row>
    <row r="122" spans="1:7" hidden="1" x14ac:dyDescent="0.25">
      <c r="A122" s="579" t="s">
        <v>107</v>
      </c>
      <c r="B122" s="580"/>
      <c r="C122" s="344"/>
      <c r="D122" s="344" t="s">
        <v>11</v>
      </c>
      <c r="E122" s="344" t="s">
        <v>48</v>
      </c>
      <c r="F122" s="344" t="s">
        <v>15</v>
      </c>
      <c r="G122" s="337" t="s">
        <v>6</v>
      </c>
    </row>
    <row r="123" spans="1:7" hidden="1" x14ac:dyDescent="0.25">
      <c r="A123" s="579">
        <v>1</v>
      </c>
      <c r="B123" s="580"/>
      <c r="C123" s="339"/>
      <c r="D123" s="344">
        <v>2</v>
      </c>
      <c r="E123" s="344">
        <v>3</v>
      </c>
      <c r="F123" s="344">
        <v>4</v>
      </c>
      <c r="G123" s="64" t="s">
        <v>68</v>
      </c>
    </row>
    <row r="124" spans="1:7" hidden="1" x14ac:dyDescent="0.25">
      <c r="A124" s="572" t="str">
        <f>A53</f>
        <v>Суточные</v>
      </c>
      <c r="B124" s="573"/>
      <c r="C124" s="350"/>
      <c r="D124" s="344" t="str">
        <f>D53</f>
        <v>сутки</v>
      </c>
      <c r="E124" s="229">
        <f>D121</f>
        <v>0.36899999999999999</v>
      </c>
      <c r="F124" s="347">
        <f>F53</f>
        <v>450</v>
      </c>
      <c r="G124" s="64">
        <f>E124*F124</f>
        <v>166.05</v>
      </c>
    </row>
    <row r="125" spans="1:7" hidden="1" x14ac:dyDescent="0.25">
      <c r="A125" s="572" t="str">
        <f>A54</f>
        <v>Проезд</v>
      </c>
      <c r="B125" s="573"/>
      <c r="C125" s="350"/>
      <c r="D125" s="344" t="str">
        <f>D54</f>
        <v xml:space="preserve">Ед. </v>
      </c>
      <c r="E125" s="229">
        <v>0.33500000000000002</v>
      </c>
      <c r="F125" s="347">
        <f>F54</f>
        <v>6000</v>
      </c>
      <c r="G125" s="64">
        <f>E125*F125</f>
        <v>2010.0000000000002</v>
      </c>
    </row>
    <row r="126" spans="1:7" hidden="1" x14ac:dyDescent="0.25">
      <c r="A126" s="572" t="str">
        <f>A55</f>
        <v xml:space="preserve">Проживание </v>
      </c>
      <c r="B126" s="573"/>
      <c r="C126" s="350"/>
      <c r="D126" s="344" t="str">
        <f>D55</f>
        <v>сутки</v>
      </c>
      <c r="E126" s="229">
        <v>0.33500000000000002</v>
      </c>
      <c r="F126" s="347">
        <f>F55</f>
        <v>1610.52</v>
      </c>
      <c r="G126" s="64">
        <f>E126*F126-0.25</f>
        <v>539.27420000000006</v>
      </c>
    </row>
    <row r="127" spans="1:7" hidden="1" x14ac:dyDescent="0.25">
      <c r="A127" s="547" t="s">
        <v>106</v>
      </c>
      <c r="B127" s="548"/>
      <c r="C127" s="343"/>
      <c r="D127" s="60"/>
      <c r="E127" s="65"/>
      <c r="F127" s="65"/>
      <c r="G127" s="283">
        <v>0</v>
      </c>
    </row>
    <row r="128" spans="1:7" x14ac:dyDescent="0.25">
      <c r="A128" s="559" t="s">
        <v>36</v>
      </c>
      <c r="B128" s="559"/>
      <c r="C128" s="559"/>
      <c r="D128" s="559"/>
      <c r="E128" s="559"/>
      <c r="F128" s="559"/>
      <c r="G128" s="175"/>
    </row>
    <row r="129" spans="1:7" x14ac:dyDescent="0.25">
      <c r="D129" s="52">
        <f>D121</f>
        <v>0.36899999999999999</v>
      </c>
    </row>
    <row r="130" spans="1:7" x14ac:dyDescent="0.25">
      <c r="A130" s="561" t="s">
        <v>24</v>
      </c>
      <c r="B130" s="561" t="s">
        <v>11</v>
      </c>
      <c r="C130" s="344"/>
      <c r="D130" s="561" t="s">
        <v>48</v>
      </c>
      <c r="E130" s="561" t="s">
        <v>15</v>
      </c>
      <c r="F130" s="567" t="s">
        <v>177</v>
      </c>
      <c r="G130" s="568" t="s">
        <v>6</v>
      </c>
    </row>
    <row r="131" spans="1:7" ht="3.6" customHeight="1" x14ac:dyDescent="0.25">
      <c r="A131" s="561"/>
      <c r="B131" s="561"/>
      <c r="C131" s="344"/>
      <c r="D131" s="561"/>
      <c r="E131" s="561"/>
      <c r="F131" s="567"/>
      <c r="G131" s="568"/>
    </row>
    <row r="132" spans="1:7" x14ac:dyDescent="0.25">
      <c r="A132" s="344">
        <v>1</v>
      </c>
      <c r="B132" s="344">
        <v>2</v>
      </c>
      <c r="C132" s="344"/>
      <c r="D132" s="344">
        <v>3</v>
      </c>
      <c r="E132" s="344">
        <v>4</v>
      </c>
      <c r="F132" s="344">
        <v>5</v>
      </c>
      <c r="G132" s="64" t="s">
        <v>69</v>
      </c>
    </row>
    <row r="133" spans="1:7" ht="15.75" x14ac:dyDescent="0.25">
      <c r="A133" s="457" t="s">
        <v>259</v>
      </c>
      <c r="B133" s="334" t="s">
        <v>193</v>
      </c>
      <c r="C133" s="334"/>
      <c r="D133" s="435">
        <f>'патриотика0,369'!D158</f>
        <v>19.187999999999999</v>
      </c>
      <c r="E133" s="427">
        <f>'патриотика0,369'!E158</f>
        <v>6.6</v>
      </c>
      <c r="F133" s="344">
        <v>12</v>
      </c>
      <c r="G133" s="64">
        <f t="shared" ref="G133:G137" si="5">D133*E133*F133</f>
        <v>1519.6895999999997</v>
      </c>
    </row>
    <row r="134" spans="1:7" ht="15.75" x14ac:dyDescent="0.25">
      <c r="A134" s="457" t="s">
        <v>260</v>
      </c>
      <c r="B134" s="334" t="s">
        <v>193</v>
      </c>
      <c r="C134" s="334"/>
      <c r="D134" s="435">
        <f>'патриотика0,369'!D159</f>
        <v>3.6973799999999999</v>
      </c>
      <c r="E134" s="427">
        <f>'патриотика0,369'!E159</f>
        <v>15</v>
      </c>
      <c r="F134" s="344">
        <v>12</v>
      </c>
      <c r="G134" s="64">
        <f t="shared" si="5"/>
        <v>665.52839999999992</v>
      </c>
    </row>
    <row r="135" spans="1:7" ht="15.75" x14ac:dyDescent="0.25">
      <c r="A135" s="457" t="s">
        <v>176</v>
      </c>
      <c r="B135" s="334" t="s">
        <v>193</v>
      </c>
      <c r="C135" s="334"/>
      <c r="D135" s="435">
        <f>'патриотика0,369'!D160</f>
        <v>0.36899999999999999</v>
      </c>
      <c r="E135" s="427">
        <f>'патриотика0,369'!E160</f>
        <v>2183</v>
      </c>
      <c r="F135" s="344">
        <v>12</v>
      </c>
      <c r="G135" s="64">
        <f t="shared" si="5"/>
        <v>9666.3240000000005</v>
      </c>
    </row>
    <row r="136" spans="1:7" ht="15.75" x14ac:dyDescent="0.25">
      <c r="A136" s="457" t="s">
        <v>261</v>
      </c>
      <c r="B136" s="334" t="s">
        <v>193</v>
      </c>
      <c r="C136" s="334"/>
      <c r="D136" s="435">
        <f>'патриотика0,369'!D161</f>
        <v>0.36899999999999999</v>
      </c>
      <c r="E136" s="427">
        <f>'патриотика0,369'!E161</f>
        <v>8166.67</v>
      </c>
      <c r="F136" s="344">
        <v>12</v>
      </c>
      <c r="G136" s="64">
        <f t="shared" si="5"/>
        <v>36162.014759999998</v>
      </c>
    </row>
    <row r="137" spans="1:7" ht="15.75" x14ac:dyDescent="0.25">
      <c r="A137" s="457" t="s">
        <v>262</v>
      </c>
      <c r="B137" s="334" t="s">
        <v>193</v>
      </c>
      <c r="C137" s="334"/>
      <c r="D137" s="435">
        <f>'патриотика0,369'!D162</f>
        <v>1.476</v>
      </c>
      <c r="E137" s="427">
        <f>'патриотика0,369'!E162</f>
        <v>3508</v>
      </c>
      <c r="F137" s="344">
        <v>1</v>
      </c>
      <c r="G137" s="64">
        <f t="shared" si="5"/>
        <v>5177.808</v>
      </c>
    </row>
    <row r="138" spans="1:7" x14ac:dyDescent="0.25">
      <c r="A138" s="569" t="s">
        <v>26</v>
      </c>
      <c r="B138" s="569"/>
      <c r="C138" s="569"/>
      <c r="D138" s="569"/>
      <c r="E138" s="569"/>
      <c r="F138" s="569"/>
      <c r="G138" s="292">
        <f>SUM(G133:G137)</f>
        <v>53191.364759999997</v>
      </c>
    </row>
    <row r="139" spans="1:7" x14ac:dyDescent="0.25">
      <c r="A139" s="559" t="s">
        <v>55</v>
      </c>
      <c r="B139" s="559"/>
      <c r="C139" s="559"/>
      <c r="D139" s="559"/>
      <c r="E139" s="559"/>
      <c r="F139" s="559"/>
    </row>
    <row r="140" spans="1:7" x14ac:dyDescent="0.25">
      <c r="D140" s="52">
        <f>D129</f>
        <v>0.36899999999999999</v>
      </c>
    </row>
    <row r="141" spans="1:7" x14ac:dyDescent="0.25">
      <c r="A141" s="561" t="s">
        <v>195</v>
      </c>
      <c r="B141" s="561" t="s">
        <v>11</v>
      </c>
      <c r="C141" s="344"/>
      <c r="D141" s="561" t="s">
        <v>48</v>
      </c>
      <c r="E141" s="561" t="s">
        <v>15</v>
      </c>
      <c r="F141" s="561" t="s">
        <v>25</v>
      </c>
      <c r="G141" s="565" t="s">
        <v>6</v>
      </c>
    </row>
    <row r="142" spans="1:7" hidden="1" x14ac:dyDescent="0.25">
      <c r="A142" s="561"/>
      <c r="B142" s="561"/>
      <c r="C142" s="344"/>
      <c r="D142" s="561"/>
      <c r="E142" s="561"/>
      <c r="F142" s="561"/>
      <c r="G142" s="566"/>
    </row>
    <row r="143" spans="1:7" x14ac:dyDescent="0.25">
      <c r="A143" s="344">
        <v>1</v>
      </c>
      <c r="B143" s="344">
        <v>2</v>
      </c>
      <c r="C143" s="344"/>
      <c r="D143" s="344">
        <v>3</v>
      </c>
      <c r="E143" s="344">
        <v>4</v>
      </c>
      <c r="F143" s="344">
        <v>5</v>
      </c>
      <c r="G143" s="59" t="s">
        <v>70</v>
      </c>
    </row>
    <row r="144" spans="1:7" hidden="1" x14ac:dyDescent="0.25">
      <c r="A144" s="127" t="s">
        <v>209</v>
      </c>
      <c r="B144" s="344" t="s">
        <v>122</v>
      </c>
      <c r="C144" s="344"/>
      <c r="D144" s="344">
        <v>0</v>
      </c>
      <c r="E144" s="344">
        <v>0</v>
      </c>
      <c r="F144" s="344">
        <v>1</v>
      </c>
      <c r="G144" s="59">
        <f>D144*E144</f>
        <v>0</v>
      </c>
    </row>
    <row r="145" spans="1:7" x14ac:dyDescent="0.25">
      <c r="A145" s="55" t="s">
        <v>178</v>
      </c>
      <c r="B145" s="344" t="s">
        <v>22</v>
      </c>
      <c r="C145" s="344"/>
      <c r="D145" s="344">
        <f>1*D140</f>
        <v>0.36899999999999999</v>
      </c>
      <c r="E145" s="347">
        <v>20000</v>
      </c>
      <c r="F145" s="344">
        <v>1</v>
      </c>
      <c r="G145" s="59">
        <f>D145*E145*F145</f>
        <v>7380</v>
      </c>
    </row>
    <row r="146" spans="1:7" x14ac:dyDescent="0.25">
      <c r="A146" s="556" t="s">
        <v>56</v>
      </c>
      <c r="B146" s="557"/>
      <c r="C146" s="557"/>
      <c r="D146" s="557"/>
      <c r="E146" s="557"/>
      <c r="F146" s="558"/>
      <c r="G146" s="299">
        <f>SUM(G144:G145)</f>
        <v>7380</v>
      </c>
    </row>
    <row r="147" spans="1:7" x14ac:dyDescent="0.25">
      <c r="A147" s="559" t="s">
        <v>19</v>
      </c>
      <c r="B147" s="559"/>
      <c r="C147" s="559"/>
      <c r="D147" s="559"/>
      <c r="E147" s="559"/>
      <c r="F147" s="559"/>
    </row>
    <row r="148" spans="1:7" x14ac:dyDescent="0.25">
      <c r="A148" s="560" t="s">
        <v>20</v>
      </c>
      <c r="B148" s="560"/>
      <c r="C148" s="560"/>
      <c r="D148" s="560"/>
      <c r="E148" s="560"/>
      <c r="F148" s="560"/>
    </row>
    <row r="149" spans="1:7" x14ac:dyDescent="0.25">
      <c r="D149" s="52">
        <f>D140</f>
        <v>0.36899999999999999</v>
      </c>
    </row>
    <row r="150" spans="1:7" x14ac:dyDescent="0.25">
      <c r="A150" s="561" t="s">
        <v>21</v>
      </c>
      <c r="B150" s="561" t="s">
        <v>11</v>
      </c>
      <c r="C150" s="344"/>
      <c r="D150" s="561" t="s">
        <v>14</v>
      </c>
      <c r="E150" s="561" t="s">
        <v>15</v>
      </c>
      <c r="F150" s="561" t="s">
        <v>6</v>
      </c>
    </row>
    <row r="151" spans="1:7" x14ac:dyDescent="0.25">
      <c r="A151" s="561"/>
      <c r="B151" s="561"/>
      <c r="C151" s="344"/>
      <c r="D151" s="561"/>
      <c r="E151" s="561"/>
      <c r="F151" s="561"/>
    </row>
    <row r="152" spans="1:7" x14ac:dyDescent="0.25">
      <c r="A152" s="345">
        <v>1</v>
      </c>
      <c r="B152" s="345">
        <v>2</v>
      </c>
      <c r="C152" s="345"/>
      <c r="D152" s="345">
        <v>3</v>
      </c>
      <c r="E152" s="345">
        <v>7</v>
      </c>
      <c r="F152" s="345" t="s">
        <v>180</v>
      </c>
    </row>
    <row r="153" spans="1:7" ht="30" x14ac:dyDescent="0.25">
      <c r="A153" s="499" t="str">
        <f>'патриотика0,369'!A177</f>
        <v>текущий ремонт отмостки и системы отвода дождевой воды здания МБУ "МЦ "АУРУМ"</v>
      </c>
      <c r="B153" s="388" t="str">
        <f t="shared" ref="B153:B154" si="6">$B$145</f>
        <v>договор</v>
      </c>
      <c r="C153" s="389"/>
      <c r="D153" s="389">
        <f>'патриотика0,369'!D177</f>
        <v>0.36899999999999999</v>
      </c>
      <c r="E153" s="389">
        <f>'патриотика0,369'!E177</f>
        <v>477244.8</v>
      </c>
      <c r="F153" s="387">
        <f t="shared" ref="F153:F154" si="7">D153*E153</f>
        <v>176103.33119999999</v>
      </c>
    </row>
    <row r="154" spans="1:7" x14ac:dyDescent="0.25">
      <c r="A154" s="499" t="str">
        <f>'патриотика0,369'!A178</f>
        <v xml:space="preserve">Мониторинг систем пожарной сигнализации  </v>
      </c>
      <c r="B154" s="388" t="str">
        <f t="shared" si="6"/>
        <v>договор</v>
      </c>
      <c r="C154" s="389"/>
      <c r="D154" s="389">
        <f>'патриотика0,369'!D178</f>
        <v>4.4279999999999999</v>
      </c>
      <c r="E154" s="389">
        <f>'патриотика0,369'!E178</f>
        <v>2000</v>
      </c>
      <c r="F154" s="387">
        <f t="shared" si="7"/>
        <v>8856</v>
      </c>
    </row>
    <row r="155" spans="1:7" x14ac:dyDescent="0.25">
      <c r="A155" s="499" t="str">
        <f>'патриотика0,369'!A179</f>
        <v xml:space="preserve">Уборка территории от снега </v>
      </c>
      <c r="B155" s="334" t="str">
        <f>$B$145</f>
        <v>договор</v>
      </c>
      <c r="C155" s="334"/>
      <c r="D155" s="389">
        <f>'патриотика0,369'!D179</f>
        <v>0.73799999999999999</v>
      </c>
      <c r="E155" s="389">
        <f>'патриотика0,369'!E179</f>
        <v>35707.5</v>
      </c>
      <c r="F155" s="347">
        <f>D155*E155</f>
        <v>26352.134999999998</v>
      </c>
    </row>
    <row r="156" spans="1:7" x14ac:dyDescent="0.25">
      <c r="A156" s="499" t="str">
        <f>'патриотика0,369'!A180</f>
        <v>Профилактическая дезинфекция</v>
      </c>
      <c r="B156" s="334" t="str">
        <f t="shared" ref="B156:B176" si="8">$B$145</f>
        <v>договор</v>
      </c>
      <c r="C156" s="95"/>
      <c r="D156" s="389">
        <f>'патриотика0,369'!D180</f>
        <v>1.476</v>
      </c>
      <c r="E156" s="389">
        <f>'патриотика0,369'!E180</f>
        <v>1650.6</v>
      </c>
      <c r="F156" s="347">
        <f t="shared" ref="F156:F187" si="9">D156*E156</f>
        <v>2436.2855999999997</v>
      </c>
    </row>
    <row r="157" spans="1:7" x14ac:dyDescent="0.25">
      <c r="A157" s="499" t="str">
        <f>'патриотика0,369'!A181</f>
        <v>Обслуживание системы видеонаблюдения</v>
      </c>
      <c r="B157" s="334" t="str">
        <f t="shared" si="8"/>
        <v>договор</v>
      </c>
      <c r="C157" s="95"/>
      <c r="D157" s="389">
        <f>'патриотика0,369'!D181</f>
        <v>4.4279999999999999</v>
      </c>
      <c r="E157" s="389">
        <f>'патриотика0,369'!E181</f>
        <v>1000</v>
      </c>
      <c r="F157" s="347">
        <f t="shared" si="9"/>
        <v>4428</v>
      </c>
    </row>
    <row r="158" spans="1:7" ht="30" customHeight="1" x14ac:dyDescent="0.25">
      <c r="A158" s="499" t="str">
        <f>'патриотика0,369'!A182</f>
        <v>Комплексное обслуживание системы тепловодоснабжения и конструктивных элементов здания</v>
      </c>
      <c r="B158" s="334" t="str">
        <f t="shared" si="8"/>
        <v>договор</v>
      </c>
      <c r="C158" s="95"/>
      <c r="D158" s="389">
        <f>'патриотика0,369'!D182</f>
        <v>0.36899999999999999</v>
      </c>
      <c r="E158" s="389">
        <f>'патриотика0,369'!E182</f>
        <v>50000</v>
      </c>
      <c r="F158" s="347">
        <f t="shared" si="9"/>
        <v>18450</v>
      </c>
    </row>
    <row r="159" spans="1:7" x14ac:dyDescent="0.25">
      <c r="A159" s="499" t="str">
        <f>'патриотика0,369'!A183</f>
        <v>Договор осмотр технического состояния автомобиля</v>
      </c>
      <c r="B159" s="334" t="str">
        <f t="shared" si="8"/>
        <v>договор</v>
      </c>
      <c r="C159" s="95"/>
      <c r="D159" s="389">
        <f>'патриотика0,369'!D183</f>
        <v>55.35</v>
      </c>
      <c r="E159" s="389">
        <f>'патриотика0,369'!E183</f>
        <v>181.43</v>
      </c>
      <c r="F159" s="347">
        <f t="shared" si="9"/>
        <v>10042.1505</v>
      </c>
    </row>
    <row r="160" spans="1:7" x14ac:dyDescent="0.25">
      <c r="A160" s="499" t="str">
        <f>'патриотика0,369'!A184</f>
        <v>Техническое обслуживание систем пожарной сигнализации</v>
      </c>
      <c r="B160" s="334" t="str">
        <f t="shared" si="8"/>
        <v>договор</v>
      </c>
      <c r="C160" s="95"/>
      <c r="D160" s="389">
        <f>'патриотика0,369'!D184</f>
        <v>4.4279999999999999</v>
      </c>
      <c r="E160" s="389">
        <f>'патриотика0,369'!E184</f>
        <v>1000</v>
      </c>
      <c r="F160" s="347">
        <f t="shared" si="9"/>
        <v>4428</v>
      </c>
    </row>
    <row r="161" spans="1:6" x14ac:dyDescent="0.25">
      <c r="A161" s="499" t="str">
        <f>'патриотика0,369'!A185</f>
        <v>Заправка катриджей</v>
      </c>
      <c r="B161" s="334" t="str">
        <f t="shared" si="8"/>
        <v>договор</v>
      </c>
      <c r="C161" s="95"/>
      <c r="D161" s="389">
        <f>'патриотика0,369'!D185</f>
        <v>3.69</v>
      </c>
      <c r="E161" s="389">
        <f>'патриотика0,369'!E185</f>
        <v>700</v>
      </c>
      <c r="F161" s="347">
        <f t="shared" si="9"/>
        <v>2583</v>
      </c>
    </row>
    <row r="162" spans="1:6" x14ac:dyDescent="0.25">
      <c r="A162" s="499" t="str">
        <f>'патриотика0,369'!A186</f>
        <v>ремонт оборудования</v>
      </c>
      <c r="B162" s="334" t="str">
        <f t="shared" si="8"/>
        <v>договор</v>
      </c>
      <c r="C162" s="271"/>
      <c r="D162" s="389">
        <f>'патриотика0,369'!D186</f>
        <v>0.36899999999999999</v>
      </c>
      <c r="E162" s="389">
        <f>'патриотика0,369'!E186</f>
        <v>19997.599999999999</v>
      </c>
      <c r="F162" s="347">
        <f t="shared" si="9"/>
        <v>7379.1143999999995</v>
      </c>
    </row>
    <row r="163" spans="1:6" x14ac:dyDescent="0.25">
      <c r="A163" s="499" t="str">
        <f>'патриотика0,369'!A187</f>
        <v>Медосмотр при устройстве на работу</v>
      </c>
      <c r="B163" s="334" t="str">
        <f t="shared" si="8"/>
        <v>договор</v>
      </c>
      <c r="C163" s="95"/>
      <c r="D163" s="389">
        <f>'патриотика0,369'!D187</f>
        <v>0.73799999999999999</v>
      </c>
      <c r="E163" s="389">
        <f>'патриотика0,369'!E187</f>
        <v>5000</v>
      </c>
      <c r="F163" s="347">
        <f t="shared" si="9"/>
        <v>3690</v>
      </c>
    </row>
    <row r="164" spans="1:6" x14ac:dyDescent="0.25">
      <c r="A164" s="499" t="str">
        <f>'патриотика0,369'!A188</f>
        <v>Услуги СЕМИС подписка</v>
      </c>
      <c r="B164" s="334" t="str">
        <f t="shared" si="8"/>
        <v>договор</v>
      </c>
      <c r="C164" s="95"/>
      <c r="D164" s="389">
        <f>'патриотика0,369'!D188</f>
        <v>0.36899999999999999</v>
      </c>
      <c r="E164" s="389">
        <f>'патриотика0,369'!E188</f>
        <v>1195</v>
      </c>
      <c r="F164" s="347">
        <f t="shared" si="9"/>
        <v>440.95499999999998</v>
      </c>
    </row>
    <row r="165" spans="1:6" x14ac:dyDescent="0.25">
      <c r="A165" s="499" t="str">
        <f>'патриотика0,369'!A189</f>
        <v>Предрейсовое медицинское обследование 200дней*85руб</v>
      </c>
      <c r="B165" s="334" t="str">
        <f t="shared" si="8"/>
        <v>договор</v>
      </c>
      <c r="C165" s="95"/>
      <c r="D165" s="389">
        <f>'патриотика0,369'!D189</f>
        <v>55.35</v>
      </c>
      <c r="E165" s="389">
        <f>'патриотика0,369'!E189</f>
        <v>85</v>
      </c>
      <c r="F165" s="347">
        <f t="shared" si="9"/>
        <v>4704.75</v>
      </c>
    </row>
    <row r="166" spans="1:6" x14ac:dyDescent="0.25">
      <c r="A166" s="499" t="str">
        <f>'патриотика0,369'!A190</f>
        <v xml:space="preserve">Услуги охраны  </v>
      </c>
      <c r="B166" s="334" t="str">
        <f t="shared" si="8"/>
        <v>договор</v>
      </c>
      <c r="C166" s="95"/>
      <c r="D166" s="389">
        <f>'патриотика0,369'!D190</f>
        <v>4.4279999999999999</v>
      </c>
      <c r="E166" s="389">
        <f>'патриотика0,369'!E190</f>
        <v>8000</v>
      </c>
      <c r="F166" s="347">
        <f t="shared" si="9"/>
        <v>35424</v>
      </c>
    </row>
    <row r="167" spans="1:6" ht="30" x14ac:dyDescent="0.25">
      <c r="A167" s="499" t="str">
        <f>'патриотика0,369'!A191</f>
        <v>Обслуживание систем охранных средств сигнализации (тревожная кнопка)</v>
      </c>
      <c r="B167" s="334" t="str">
        <f t="shared" si="8"/>
        <v>договор</v>
      </c>
      <c r="C167" s="95"/>
      <c r="D167" s="389">
        <f>'патриотика0,369'!D191</f>
        <v>4.4279999999999999</v>
      </c>
      <c r="E167" s="389">
        <f>'патриотика0,369'!E191</f>
        <v>5000</v>
      </c>
      <c r="F167" s="347">
        <f t="shared" si="9"/>
        <v>22140</v>
      </c>
    </row>
    <row r="168" spans="1:6" x14ac:dyDescent="0.25">
      <c r="A168" s="499" t="str">
        <f>'патриотика0,369'!A192</f>
        <v>Страховая премия по полису ОСАГО за УАЗ</v>
      </c>
      <c r="B168" s="334" t="str">
        <f t="shared" si="8"/>
        <v>договор</v>
      </c>
      <c r="C168" s="272"/>
      <c r="D168" s="389">
        <f>'патриотика0,369'!D192</f>
        <v>0.36899999999999999</v>
      </c>
      <c r="E168" s="389">
        <f>'патриотика0,369'!E192</f>
        <v>5500</v>
      </c>
      <c r="F168" s="347">
        <f t="shared" si="9"/>
        <v>2029.5</v>
      </c>
    </row>
    <row r="169" spans="1:6" ht="30" x14ac:dyDescent="0.25">
      <c r="A169" s="499" t="str">
        <f>'патриотика0,369'!A193</f>
        <v>Диагностика бытовой и оргтехники для определения возможности ее дальнейшего использования (244/226)</v>
      </c>
      <c r="B169" s="334" t="str">
        <f t="shared" si="8"/>
        <v>договор</v>
      </c>
      <c r="C169" s="272"/>
      <c r="D169" s="389">
        <f>'патриотика0,369'!D193</f>
        <v>0.36899999999999999</v>
      </c>
      <c r="E169" s="389">
        <f>'патриотика0,369'!E193</f>
        <v>4500</v>
      </c>
      <c r="F169" s="347">
        <f t="shared" si="9"/>
        <v>1660.5</v>
      </c>
    </row>
    <row r="170" spans="1:6" x14ac:dyDescent="0.25">
      <c r="A170" s="499" t="str">
        <f>'патриотика0,369'!A194</f>
        <v>Изготовление снежных фигур</v>
      </c>
      <c r="B170" s="334" t="str">
        <f t="shared" si="8"/>
        <v>договор</v>
      </c>
      <c r="C170" s="272"/>
      <c r="D170" s="389">
        <f>'патриотика0,369'!D194</f>
        <v>0.36899999999999999</v>
      </c>
      <c r="E170" s="389">
        <f>'патриотика0,369'!E194</f>
        <v>20555</v>
      </c>
      <c r="F170" s="347">
        <f t="shared" si="9"/>
        <v>7584.7950000000001</v>
      </c>
    </row>
    <row r="171" spans="1:6" x14ac:dyDescent="0.25">
      <c r="A171" s="499" t="str">
        <f>'патриотика0,369'!A195</f>
        <v>Приобретение программного обеспечения</v>
      </c>
      <c r="B171" s="334" t="str">
        <f t="shared" si="8"/>
        <v>договор</v>
      </c>
      <c r="C171" s="272"/>
      <c r="D171" s="389">
        <f>'патриотика0,369'!D195</f>
        <v>1.476</v>
      </c>
      <c r="E171" s="389">
        <f>'патриотика0,369'!E195</f>
        <v>7400</v>
      </c>
      <c r="F171" s="347">
        <f t="shared" si="9"/>
        <v>10922.4</v>
      </c>
    </row>
    <row r="172" spans="1:6" ht="15.75" hidden="1" x14ac:dyDescent="0.25">
      <c r="A172" s="389">
        <f>'патриотика0,369'!A196</f>
        <v>0</v>
      </c>
      <c r="B172" s="334" t="str">
        <f t="shared" si="8"/>
        <v>договор</v>
      </c>
      <c r="C172" s="272"/>
      <c r="D172" s="70">
        <f>1*D149</f>
        <v>0.36899999999999999</v>
      </c>
      <c r="E172" s="439">
        <v>3600.68</v>
      </c>
      <c r="F172" s="347">
        <v>0</v>
      </c>
    </row>
    <row r="173" spans="1:6" hidden="1" x14ac:dyDescent="0.25">
      <c r="A173" s="389">
        <f>'патриотика0,369'!A197</f>
        <v>0</v>
      </c>
      <c r="B173" s="334" t="str">
        <f t="shared" si="8"/>
        <v>договор</v>
      </c>
      <c r="C173" s="272"/>
      <c r="D173" s="438">
        <f>1*D149</f>
        <v>0.36899999999999999</v>
      </c>
      <c r="E173" s="440">
        <v>1000</v>
      </c>
      <c r="F173" s="347">
        <v>0</v>
      </c>
    </row>
    <row r="174" spans="1:6" hidden="1" x14ac:dyDescent="0.25">
      <c r="A174" s="389">
        <f>'патриотика0,369'!A198</f>
        <v>0</v>
      </c>
      <c r="B174" s="334" t="str">
        <f t="shared" si="8"/>
        <v>договор</v>
      </c>
      <c r="C174" s="272"/>
      <c r="D174" s="438">
        <f>1*D149</f>
        <v>0.36899999999999999</v>
      </c>
      <c r="E174" s="440">
        <v>5000</v>
      </c>
      <c r="F174" s="347">
        <v>0</v>
      </c>
    </row>
    <row r="175" spans="1:6" hidden="1" x14ac:dyDescent="0.25">
      <c r="A175" s="389">
        <f>'патриотика0,369'!A199</f>
        <v>0</v>
      </c>
      <c r="B175" s="334" t="str">
        <f t="shared" si="8"/>
        <v>договор</v>
      </c>
      <c r="C175" s="272"/>
      <c r="D175" s="438">
        <f>1*D149</f>
        <v>0.36899999999999999</v>
      </c>
      <c r="E175" s="440">
        <v>20718.32</v>
      </c>
      <c r="F175" s="347">
        <v>0</v>
      </c>
    </row>
    <row r="176" spans="1:6" hidden="1" x14ac:dyDescent="0.25">
      <c r="A176" s="389">
        <f>'патриотика0,369'!A200</f>
        <v>0</v>
      </c>
      <c r="B176" s="334" t="str">
        <f t="shared" si="8"/>
        <v>договор</v>
      </c>
      <c r="C176" s="272"/>
      <c r="D176" s="438">
        <f>5*D149</f>
        <v>1.845</v>
      </c>
      <c r="E176" s="440">
        <v>100</v>
      </c>
      <c r="F176" s="347">
        <v>0</v>
      </c>
    </row>
    <row r="177" spans="1:6" hidden="1" x14ac:dyDescent="0.25">
      <c r="A177" s="458"/>
      <c r="B177" s="367"/>
      <c r="C177" s="459"/>
      <c r="D177" s="367"/>
      <c r="E177" s="460">
        <v>9600</v>
      </c>
      <c r="F177" s="250">
        <f t="shared" si="9"/>
        <v>0</v>
      </c>
    </row>
    <row r="178" spans="1:6" hidden="1" x14ac:dyDescent="0.25">
      <c r="A178" s="270"/>
      <c r="B178" s="334"/>
      <c r="C178" s="272"/>
      <c r="D178" s="334"/>
      <c r="E178" s="273">
        <v>9500</v>
      </c>
      <c r="F178" s="347">
        <f t="shared" si="9"/>
        <v>0</v>
      </c>
    </row>
    <row r="179" spans="1:6" hidden="1" x14ac:dyDescent="0.25">
      <c r="A179" s="270"/>
      <c r="B179" s="334"/>
      <c r="C179" s="272"/>
      <c r="D179" s="334"/>
      <c r="E179" s="273">
        <v>5000</v>
      </c>
      <c r="F179" s="347">
        <f t="shared" si="9"/>
        <v>0</v>
      </c>
    </row>
    <row r="180" spans="1:6" hidden="1" x14ac:dyDescent="0.25">
      <c r="A180" s="270"/>
      <c r="B180" s="334"/>
      <c r="C180" s="272"/>
      <c r="D180" s="334"/>
      <c r="E180" s="273">
        <v>15000</v>
      </c>
      <c r="F180" s="347">
        <f t="shared" si="9"/>
        <v>0</v>
      </c>
    </row>
    <row r="181" spans="1:6" hidden="1" x14ac:dyDescent="0.25">
      <c r="A181" s="94"/>
      <c r="B181" s="334"/>
      <c r="C181" s="95"/>
      <c r="D181" s="334"/>
      <c r="E181" s="367">
        <v>2000</v>
      </c>
      <c r="F181" s="347">
        <f t="shared" si="9"/>
        <v>0</v>
      </c>
    </row>
    <row r="182" spans="1:6" hidden="1" x14ac:dyDescent="0.25">
      <c r="A182" s="94"/>
      <c r="B182" s="334"/>
      <c r="C182" s="95"/>
      <c r="D182" s="334"/>
      <c r="E182" s="367">
        <v>2000</v>
      </c>
      <c r="F182" s="347">
        <f t="shared" si="9"/>
        <v>0</v>
      </c>
    </row>
    <row r="183" spans="1:6" hidden="1" x14ac:dyDescent="0.25">
      <c r="A183" s="94"/>
      <c r="B183" s="334"/>
      <c r="C183" s="95"/>
      <c r="D183" s="334"/>
      <c r="E183" s="367">
        <v>2000</v>
      </c>
      <c r="F183" s="347">
        <f t="shared" si="9"/>
        <v>0</v>
      </c>
    </row>
    <row r="184" spans="1:6" hidden="1" x14ac:dyDescent="0.25">
      <c r="A184" s="94"/>
      <c r="B184" s="334"/>
      <c r="C184" s="95"/>
      <c r="D184" s="334"/>
      <c r="E184" s="367">
        <v>2000</v>
      </c>
      <c r="F184" s="347">
        <f t="shared" si="9"/>
        <v>0</v>
      </c>
    </row>
    <row r="185" spans="1:6" hidden="1" x14ac:dyDescent="0.25">
      <c r="A185" s="94"/>
      <c r="B185" s="334"/>
      <c r="C185" s="95"/>
      <c r="D185" s="334"/>
      <c r="E185" s="367">
        <v>2000</v>
      </c>
      <c r="F185" s="347">
        <f t="shared" si="9"/>
        <v>0</v>
      </c>
    </row>
    <row r="186" spans="1:6" hidden="1" x14ac:dyDescent="0.25">
      <c r="A186" s="94"/>
      <c r="B186" s="334"/>
      <c r="C186" s="95"/>
      <c r="D186" s="334"/>
      <c r="E186" s="367">
        <v>2500</v>
      </c>
      <c r="F186" s="347">
        <f t="shared" si="9"/>
        <v>0</v>
      </c>
    </row>
    <row r="187" spans="1:6" hidden="1" x14ac:dyDescent="0.25">
      <c r="A187" s="94"/>
      <c r="B187" s="334"/>
      <c r="C187" s="95"/>
      <c r="D187" s="334"/>
      <c r="E187" s="334">
        <v>7500</v>
      </c>
      <c r="F187" s="347">
        <f t="shared" si="9"/>
        <v>0</v>
      </c>
    </row>
    <row r="188" spans="1:6" x14ac:dyDescent="0.25">
      <c r="A188" s="549" t="s">
        <v>23</v>
      </c>
      <c r="B188" s="550"/>
      <c r="C188" s="550"/>
      <c r="D188" s="550"/>
      <c r="E188" s="551"/>
      <c r="F188" s="300">
        <f>SUM(F153:F187)</f>
        <v>349654.9167</v>
      </c>
    </row>
    <row r="189" spans="1:6" x14ac:dyDescent="0.25">
      <c r="A189" s="552" t="s">
        <v>29</v>
      </c>
      <c r="B189" s="553"/>
      <c r="C189" s="553"/>
      <c r="D189" s="553"/>
      <c r="E189" s="553"/>
      <c r="F189" s="554"/>
    </row>
    <row r="190" spans="1:6" x14ac:dyDescent="0.25">
      <c r="A190" s="448">
        <f>D149</f>
        <v>0.36899999999999999</v>
      </c>
      <c r="B190" s="449"/>
      <c r="C190" s="449"/>
      <c r="D190" s="449"/>
      <c r="E190" s="449"/>
      <c r="F190" s="450"/>
    </row>
    <row r="191" spans="1:6" x14ac:dyDescent="0.25">
      <c r="A191" s="555" t="s">
        <v>30</v>
      </c>
      <c r="B191" s="555" t="s">
        <v>11</v>
      </c>
      <c r="C191" s="356"/>
      <c r="D191" s="555" t="s">
        <v>14</v>
      </c>
      <c r="E191" s="555" t="s">
        <v>15</v>
      </c>
      <c r="F191" s="555" t="s">
        <v>6</v>
      </c>
    </row>
    <row r="192" spans="1:6" x14ac:dyDescent="0.25">
      <c r="A192" s="555"/>
      <c r="B192" s="555"/>
      <c r="C192" s="356"/>
      <c r="D192" s="555"/>
      <c r="E192" s="555"/>
      <c r="F192" s="555"/>
    </row>
    <row r="193" spans="1:7" x14ac:dyDescent="0.25">
      <c r="A193" s="356">
        <v>1</v>
      </c>
      <c r="B193" s="356">
        <v>2</v>
      </c>
      <c r="C193" s="356"/>
      <c r="D193" s="356">
        <v>3</v>
      </c>
      <c r="E193" s="356">
        <v>4</v>
      </c>
      <c r="F193" s="356" t="s">
        <v>109</v>
      </c>
    </row>
    <row r="194" spans="1:7" x14ac:dyDescent="0.25">
      <c r="A194" s="500" t="str">
        <f>'патриотика0,369'!A216</f>
        <v>Обучение электроустановки</v>
      </c>
      <c r="B194" s="382" t="s">
        <v>22</v>
      </c>
      <c r="C194" s="382"/>
      <c r="D194" s="382">
        <f>'патриотика0,369'!D216</f>
        <v>0.73799999999999999</v>
      </c>
      <c r="E194" s="382">
        <f>'патриотика0,369'!E216</f>
        <v>5000</v>
      </c>
      <c r="F194" s="219">
        <f t="shared" ref="F194:F195" si="10">D194*E194</f>
        <v>3690</v>
      </c>
    </row>
    <row r="195" spans="1:7" x14ac:dyDescent="0.25">
      <c r="A195" s="500" t="str">
        <f>'патриотика0,369'!A217</f>
        <v>переподготовка</v>
      </c>
      <c r="B195" s="382" t="s">
        <v>22</v>
      </c>
      <c r="C195" s="382"/>
      <c r="D195" s="382">
        <f>'патриотика0,369'!D217</f>
        <v>1.107</v>
      </c>
      <c r="E195" s="382">
        <f>'патриотика0,369'!E217</f>
        <v>20000</v>
      </c>
      <c r="F195" s="219">
        <f t="shared" si="10"/>
        <v>22140</v>
      </c>
    </row>
    <row r="196" spans="1:7" x14ac:dyDescent="0.25">
      <c r="A196" s="500" t="str">
        <f>'патриотика0,369'!A218</f>
        <v>Пиломатериал</v>
      </c>
      <c r="B196" s="220" t="s">
        <v>84</v>
      </c>
      <c r="C196" s="217"/>
      <c r="D196" s="382">
        <f>'патриотика0,369'!D218</f>
        <v>2.5830000000000002</v>
      </c>
      <c r="E196" s="382">
        <f>'патриотика0,369'!E218</f>
        <v>7500</v>
      </c>
      <c r="F196" s="219">
        <f>D196*E196</f>
        <v>19372.5</v>
      </c>
      <c r="G196" s="461"/>
    </row>
    <row r="197" spans="1:7" x14ac:dyDescent="0.25">
      <c r="A197" s="500" t="str">
        <f>'патриотика0,369'!A219</f>
        <v>Тонеры для картриджей Kyocera</v>
      </c>
      <c r="B197" s="220" t="s">
        <v>84</v>
      </c>
      <c r="C197" s="217"/>
      <c r="D197" s="382">
        <f>'патриотика0,369'!D219</f>
        <v>1.845</v>
      </c>
      <c r="E197" s="382">
        <f>'патриотика0,369'!E219</f>
        <v>1500</v>
      </c>
      <c r="F197" s="219">
        <f>D197*E197</f>
        <v>2767.5</v>
      </c>
      <c r="G197" s="461"/>
    </row>
    <row r="198" spans="1:7" ht="15" customHeight="1" x14ac:dyDescent="0.25">
      <c r="A198" s="500" t="str">
        <f>'патриотика0,369'!A220</f>
        <v>Комплект тонеров для цветного принтера Canon</v>
      </c>
      <c r="B198" s="220" t="s">
        <v>84</v>
      </c>
      <c r="C198" s="217"/>
      <c r="D198" s="382">
        <f>'патриотика0,369'!D220</f>
        <v>1.845</v>
      </c>
      <c r="E198" s="382">
        <f>'патриотика0,369'!E220</f>
        <v>4500</v>
      </c>
      <c r="F198" s="219">
        <f t="shared" ref="F198:F238" si="11">D198*E198</f>
        <v>8302.5</v>
      </c>
      <c r="G198" s="461"/>
    </row>
    <row r="199" spans="1:7" ht="15" customHeight="1" x14ac:dyDescent="0.25">
      <c r="A199" s="500" t="str">
        <f>'патриотика0,369'!A221</f>
        <v>Комплект тонера для цветного принтера Hp</v>
      </c>
      <c r="B199" s="220" t="s">
        <v>84</v>
      </c>
      <c r="C199" s="217"/>
      <c r="D199" s="382">
        <f>'патриотика0,369'!D221</f>
        <v>0.73799999999999999</v>
      </c>
      <c r="E199" s="382">
        <f>'патриотика0,369'!E221</f>
        <v>13000</v>
      </c>
      <c r="F199" s="219">
        <f t="shared" si="11"/>
        <v>9594</v>
      </c>
      <c r="G199" s="461"/>
    </row>
    <row r="200" spans="1:7" ht="15" customHeight="1" x14ac:dyDescent="0.25">
      <c r="A200" s="500" t="str">
        <f>'патриотика0,369'!A222</f>
        <v>Флеш накопители  16 гб</v>
      </c>
      <c r="B200" s="220" t="s">
        <v>84</v>
      </c>
      <c r="C200" s="217"/>
      <c r="D200" s="382">
        <f>'патриотика0,369'!D222</f>
        <v>2.5830000000000002</v>
      </c>
      <c r="E200" s="382">
        <f>'патриотика0,369'!E222</f>
        <v>1000</v>
      </c>
      <c r="F200" s="219">
        <f t="shared" si="11"/>
        <v>2583</v>
      </c>
      <c r="G200" s="461"/>
    </row>
    <row r="201" spans="1:7" x14ac:dyDescent="0.25">
      <c r="A201" s="500" t="str">
        <f>'патриотика0,369'!A223</f>
        <v>Флеш накопители  64 гб</v>
      </c>
      <c r="B201" s="220" t="s">
        <v>84</v>
      </c>
      <c r="C201" s="217"/>
      <c r="D201" s="382">
        <f>'патриотика0,369'!D223</f>
        <v>1.845</v>
      </c>
      <c r="E201" s="382">
        <f>'патриотика0,369'!E223</f>
        <v>2100</v>
      </c>
      <c r="F201" s="219">
        <f t="shared" si="11"/>
        <v>3874.5</v>
      </c>
      <c r="G201" s="461"/>
    </row>
    <row r="202" spans="1:7" x14ac:dyDescent="0.25">
      <c r="A202" s="500" t="str">
        <f>'патриотика0,369'!A224</f>
        <v>Мышь USB</v>
      </c>
      <c r="B202" s="220" t="s">
        <v>84</v>
      </c>
      <c r="C202" s="217"/>
      <c r="D202" s="382">
        <f>'патриотика0,369'!D224</f>
        <v>1.476</v>
      </c>
      <c r="E202" s="382">
        <f>'патриотика0,369'!E224</f>
        <v>500</v>
      </c>
      <c r="F202" s="219">
        <f t="shared" si="11"/>
        <v>738</v>
      </c>
      <c r="G202" s="461"/>
    </row>
    <row r="203" spans="1:7" x14ac:dyDescent="0.25">
      <c r="A203" s="500" t="str">
        <f>'патриотика0,369'!A225</f>
        <v xml:space="preserve">Мешки для мусора </v>
      </c>
      <c r="B203" s="220" t="s">
        <v>84</v>
      </c>
      <c r="C203" s="217"/>
      <c r="D203" s="382">
        <f>'патриотика0,369'!D225</f>
        <v>36.9</v>
      </c>
      <c r="E203" s="382">
        <f>'патриотика0,369'!E225</f>
        <v>100</v>
      </c>
      <c r="F203" s="219">
        <f t="shared" si="11"/>
        <v>3690</v>
      </c>
      <c r="G203" s="461"/>
    </row>
    <row r="204" spans="1:7" x14ac:dyDescent="0.25">
      <c r="A204" s="500" t="str">
        <f>'патриотика0,369'!A226</f>
        <v>Жидкое мыло</v>
      </c>
      <c r="B204" s="220" t="s">
        <v>84</v>
      </c>
      <c r="C204" s="217"/>
      <c r="D204" s="382">
        <f>'патриотика0,369'!D226</f>
        <v>5.5350000000000001</v>
      </c>
      <c r="E204" s="382">
        <f>'патриотика0,369'!E226</f>
        <v>250</v>
      </c>
      <c r="F204" s="219">
        <f t="shared" si="11"/>
        <v>1383.75</v>
      </c>
      <c r="G204" s="461"/>
    </row>
    <row r="205" spans="1:7" ht="15" customHeight="1" x14ac:dyDescent="0.25">
      <c r="A205" s="500" t="str">
        <f>'патриотика0,369'!A227</f>
        <v>Туалетная бумага</v>
      </c>
      <c r="B205" s="220" t="s">
        <v>84</v>
      </c>
      <c r="C205" s="217"/>
      <c r="D205" s="382">
        <f>'патриотика0,369'!D227</f>
        <v>36.9</v>
      </c>
      <c r="E205" s="382">
        <f>'патриотика0,369'!E227</f>
        <v>25</v>
      </c>
      <c r="F205" s="219">
        <f t="shared" si="11"/>
        <v>922.5</v>
      </c>
      <c r="G205" s="461"/>
    </row>
    <row r="206" spans="1:7" ht="15" customHeight="1" x14ac:dyDescent="0.25">
      <c r="A206" s="500" t="str">
        <f>'патриотика0,369'!A228</f>
        <v>Тряпки для мытья</v>
      </c>
      <c r="B206" s="220" t="s">
        <v>84</v>
      </c>
      <c r="C206" s="217"/>
      <c r="D206" s="382">
        <f>'патриотика0,369'!D228</f>
        <v>14.76</v>
      </c>
      <c r="E206" s="382">
        <f>'патриотика0,369'!E228</f>
        <v>40</v>
      </c>
      <c r="F206" s="219">
        <f t="shared" si="11"/>
        <v>590.4</v>
      </c>
      <c r="G206" s="461"/>
    </row>
    <row r="207" spans="1:7" ht="15" customHeight="1" x14ac:dyDescent="0.25">
      <c r="A207" s="500" t="str">
        <f>'патриотика0,369'!A229</f>
        <v>Бытовая химия</v>
      </c>
      <c r="B207" s="220" t="s">
        <v>84</v>
      </c>
      <c r="C207" s="217"/>
      <c r="D207" s="382">
        <f>'патриотика0,369'!D229</f>
        <v>3.69</v>
      </c>
      <c r="E207" s="382">
        <f>'патриотика0,369'!E229</f>
        <v>1500</v>
      </c>
      <c r="F207" s="219">
        <f t="shared" si="11"/>
        <v>5535</v>
      </c>
      <c r="G207" s="461"/>
    </row>
    <row r="208" spans="1:7" ht="15" customHeight="1" x14ac:dyDescent="0.25">
      <c r="A208" s="500" t="str">
        <f>'патриотика0,369'!A230</f>
        <v>Фанера</v>
      </c>
      <c r="B208" s="220" t="s">
        <v>84</v>
      </c>
      <c r="C208" s="217"/>
      <c r="D208" s="382">
        <f>'патриотика0,369'!D230</f>
        <v>3.69</v>
      </c>
      <c r="E208" s="382">
        <f>'патриотика0,369'!E230</f>
        <v>1300</v>
      </c>
      <c r="F208" s="219">
        <f t="shared" si="11"/>
        <v>4797</v>
      </c>
      <c r="G208" s="461"/>
    </row>
    <row r="209" spans="1:7" ht="15" customHeight="1" x14ac:dyDescent="0.25">
      <c r="A209" s="500" t="str">
        <f>'патриотика0,369'!A231</f>
        <v>Антифриз</v>
      </c>
      <c r="B209" s="220" t="s">
        <v>84</v>
      </c>
      <c r="C209" s="217"/>
      <c r="D209" s="382">
        <f>'патриотика0,369'!D231</f>
        <v>7.38</v>
      </c>
      <c r="E209" s="382">
        <f>'патриотика0,369'!E231</f>
        <v>300</v>
      </c>
      <c r="F209" s="219">
        <f t="shared" si="11"/>
        <v>2214</v>
      </c>
      <c r="G209" s="461"/>
    </row>
    <row r="210" spans="1:7" ht="15" customHeight="1" x14ac:dyDescent="0.25">
      <c r="A210" s="500" t="str">
        <f>'патриотика0,369'!A232</f>
        <v>Баннера</v>
      </c>
      <c r="B210" s="220" t="s">
        <v>84</v>
      </c>
      <c r="C210" s="334"/>
      <c r="D210" s="382">
        <f>'патриотика0,369'!D232</f>
        <v>1.845</v>
      </c>
      <c r="E210" s="382">
        <f>'патриотика0,369'!E232</f>
        <v>3500</v>
      </c>
      <c r="F210" s="219">
        <f t="shared" si="11"/>
        <v>6457.5</v>
      </c>
      <c r="G210" s="461"/>
    </row>
    <row r="211" spans="1:7" ht="15" customHeight="1" x14ac:dyDescent="0.25">
      <c r="A211" s="500" t="str">
        <f>'патриотика0,369'!A233</f>
        <v>Гвозди</v>
      </c>
      <c r="B211" s="220" t="s">
        <v>84</v>
      </c>
      <c r="C211" s="334"/>
      <c r="D211" s="382">
        <f>'патриотика0,369'!D233</f>
        <v>7.38</v>
      </c>
      <c r="E211" s="382">
        <f>'патриотика0,369'!E233</f>
        <v>811</v>
      </c>
      <c r="F211" s="219">
        <f t="shared" si="11"/>
        <v>5985.18</v>
      </c>
      <c r="G211" s="461"/>
    </row>
    <row r="212" spans="1:7" ht="15" customHeight="1" x14ac:dyDescent="0.25">
      <c r="A212" s="500" t="str">
        <f>'патриотика0,369'!A234</f>
        <v>Саморезы</v>
      </c>
      <c r="B212" s="220" t="s">
        <v>84</v>
      </c>
      <c r="C212" s="334"/>
      <c r="D212" s="382">
        <f>'патриотика0,369'!D234</f>
        <v>18.45</v>
      </c>
      <c r="E212" s="382">
        <f>'патриотика0,369'!E234</f>
        <v>100</v>
      </c>
      <c r="F212" s="219">
        <f t="shared" si="11"/>
        <v>1845</v>
      </c>
      <c r="G212" s="461"/>
    </row>
    <row r="213" spans="1:7" ht="15" customHeight="1" x14ac:dyDescent="0.25">
      <c r="A213" s="500" t="str">
        <f>'патриотика0,369'!A235</f>
        <v>Инструмент металлический ручной</v>
      </c>
      <c r="B213" s="220" t="s">
        <v>84</v>
      </c>
      <c r="C213" s="334"/>
      <c r="D213" s="382">
        <f>'патриотика0,369'!D235</f>
        <v>1.845</v>
      </c>
      <c r="E213" s="382">
        <f>'патриотика0,369'!E235</f>
        <v>301</v>
      </c>
      <c r="F213" s="219">
        <f t="shared" si="11"/>
        <v>555.34500000000003</v>
      </c>
      <c r="G213" s="461"/>
    </row>
    <row r="214" spans="1:7" ht="15" customHeight="1" x14ac:dyDescent="0.25">
      <c r="A214" s="500" t="str">
        <f>'патриотика0,369'!A236</f>
        <v>Краска эмаль</v>
      </c>
      <c r="B214" s="220" t="s">
        <v>84</v>
      </c>
      <c r="C214" s="334"/>
      <c r="D214" s="382">
        <f>'патриотика0,369'!D236</f>
        <v>11.07</v>
      </c>
      <c r="E214" s="382">
        <f>'патриотика0,369'!E236</f>
        <v>250</v>
      </c>
      <c r="F214" s="219">
        <f t="shared" si="11"/>
        <v>2767.5</v>
      </c>
      <c r="G214" s="461"/>
    </row>
    <row r="215" spans="1:7" ht="15" customHeight="1" x14ac:dyDescent="0.25">
      <c r="A215" s="500" t="str">
        <f>'патриотика0,369'!A237</f>
        <v>Краска ВДН</v>
      </c>
      <c r="B215" s="220" t="s">
        <v>84</v>
      </c>
      <c r="C215" s="334"/>
      <c r="D215" s="382">
        <f>'патриотика0,369'!D237</f>
        <v>3.69</v>
      </c>
      <c r="E215" s="382">
        <f>'патриотика0,369'!E237</f>
        <v>401</v>
      </c>
      <c r="F215" s="219">
        <f t="shared" si="11"/>
        <v>1479.69</v>
      </c>
      <c r="G215" s="461"/>
    </row>
    <row r="216" spans="1:7" ht="15" customHeight="1" x14ac:dyDescent="0.25">
      <c r="A216" s="500" t="str">
        <f>'патриотика0,369'!A238</f>
        <v>Кисти</v>
      </c>
      <c r="B216" s="220" t="s">
        <v>84</v>
      </c>
      <c r="C216" s="334"/>
      <c r="D216" s="382">
        <f>'патриотика0,369'!D238</f>
        <v>14.76</v>
      </c>
      <c r="E216" s="382">
        <f>'патриотика0,369'!E238</f>
        <v>50</v>
      </c>
      <c r="F216" s="219">
        <f t="shared" si="11"/>
        <v>738</v>
      </c>
      <c r="G216" s="461"/>
    </row>
    <row r="217" spans="1:7" ht="15" customHeight="1" x14ac:dyDescent="0.25">
      <c r="A217" s="500" t="str">
        <f>'патриотика0,369'!A239</f>
        <v>Перчатка пвх</v>
      </c>
      <c r="B217" s="220" t="s">
        <v>84</v>
      </c>
      <c r="C217" s="334"/>
      <c r="D217" s="382">
        <f>'патриотика0,369'!D239</f>
        <v>36.9</v>
      </c>
      <c r="E217" s="382">
        <f>'патриотика0,369'!E239</f>
        <v>30</v>
      </c>
      <c r="F217" s="219">
        <f t="shared" si="11"/>
        <v>1107</v>
      </c>
      <c r="G217" s="461"/>
    </row>
    <row r="218" spans="1:7" ht="15" customHeight="1" x14ac:dyDescent="0.25">
      <c r="A218" s="500" t="str">
        <f>'патриотика0,369'!A240</f>
        <v>краска кудо</v>
      </c>
      <c r="B218" s="220" t="s">
        <v>84</v>
      </c>
      <c r="C218" s="334"/>
      <c r="D218" s="382">
        <f>'патриотика0,369'!D240</f>
        <v>0.36899999999999999</v>
      </c>
      <c r="E218" s="382">
        <f>'патриотика0,369'!E240</f>
        <v>263</v>
      </c>
      <c r="F218" s="219">
        <f t="shared" si="11"/>
        <v>97.046999999999997</v>
      </c>
      <c r="G218" s="461"/>
    </row>
    <row r="219" spans="1:7" ht="15" customHeight="1" x14ac:dyDescent="0.25">
      <c r="A219" s="500" t="str">
        <f>'патриотика0,369'!A241</f>
        <v>Валик+ванночка</v>
      </c>
      <c r="B219" s="220" t="s">
        <v>84</v>
      </c>
      <c r="C219" s="334"/>
      <c r="D219" s="382">
        <f>'патриотика0,369'!D241</f>
        <v>3.69</v>
      </c>
      <c r="E219" s="382">
        <f>'патриотика0,369'!E241</f>
        <v>210</v>
      </c>
      <c r="F219" s="219">
        <f t="shared" si="11"/>
        <v>774.9</v>
      </c>
      <c r="G219" s="461"/>
    </row>
    <row r="220" spans="1:7" ht="15" customHeight="1" x14ac:dyDescent="0.25">
      <c r="A220" s="500" t="str">
        <f>'патриотика0,369'!A242</f>
        <v>Ножницыы</v>
      </c>
      <c r="B220" s="220" t="s">
        <v>84</v>
      </c>
      <c r="C220" s="217"/>
      <c r="D220" s="382">
        <f>'патриотика0,369'!D242</f>
        <v>3.69</v>
      </c>
      <c r="E220" s="382">
        <f>'патриотика0,369'!E242</f>
        <v>150</v>
      </c>
      <c r="F220" s="219">
        <f t="shared" si="11"/>
        <v>553.5</v>
      </c>
      <c r="G220" s="461"/>
    </row>
    <row r="221" spans="1:7" ht="15" customHeight="1" x14ac:dyDescent="0.25">
      <c r="A221" s="500" t="str">
        <f>'патриотика0,369'!A243</f>
        <v>Канцелярские расходники</v>
      </c>
      <c r="B221" s="220" t="s">
        <v>84</v>
      </c>
      <c r="C221" s="217"/>
      <c r="D221" s="382">
        <f>'патриотика0,369'!D243</f>
        <v>36.9</v>
      </c>
      <c r="E221" s="382">
        <f>'патриотика0,369'!E243</f>
        <v>50</v>
      </c>
      <c r="F221" s="219">
        <f t="shared" si="11"/>
        <v>1845</v>
      </c>
      <c r="G221" s="461"/>
    </row>
    <row r="222" spans="1:7" x14ac:dyDescent="0.25">
      <c r="A222" s="500" t="str">
        <f>'патриотика0,369'!A244</f>
        <v>Канцелярия (ручки, карандаши)</v>
      </c>
      <c r="B222" s="220" t="s">
        <v>84</v>
      </c>
      <c r="C222" s="217"/>
      <c r="D222" s="382">
        <f>'патриотика0,369'!D244</f>
        <v>36.9</v>
      </c>
      <c r="E222" s="382">
        <f>'патриотика0,369'!E244</f>
        <v>30</v>
      </c>
      <c r="F222" s="219">
        <f t="shared" si="11"/>
        <v>1107</v>
      </c>
      <c r="G222" s="461"/>
    </row>
    <row r="223" spans="1:7" x14ac:dyDescent="0.25">
      <c r="A223" s="500" t="str">
        <f>'патриотика0,369'!A245</f>
        <v>Офисные принадлежности (папки, скоросшиватели, файлы)</v>
      </c>
      <c r="B223" s="220" t="s">
        <v>84</v>
      </c>
      <c r="C223" s="217"/>
      <c r="D223" s="382">
        <f>'патриотика0,369'!D245</f>
        <v>36.9</v>
      </c>
      <c r="E223" s="382">
        <f>'патриотика0,369'!E245</f>
        <v>100</v>
      </c>
      <c r="F223" s="219">
        <f t="shared" si="11"/>
        <v>3690</v>
      </c>
      <c r="G223" s="461"/>
    </row>
    <row r="224" spans="1:7" x14ac:dyDescent="0.25">
      <c r="A224" s="500" t="str">
        <f>'патриотика0,369'!A246</f>
        <v>Лампы</v>
      </c>
      <c r="B224" s="220" t="s">
        <v>84</v>
      </c>
      <c r="C224" s="217"/>
      <c r="D224" s="382">
        <f>'патриотика0,369'!D246</f>
        <v>18.45</v>
      </c>
      <c r="E224" s="382">
        <f>'патриотика0,369'!E246</f>
        <v>40</v>
      </c>
      <c r="F224" s="219">
        <f t="shared" si="11"/>
        <v>738</v>
      </c>
      <c r="G224" s="461"/>
    </row>
    <row r="225" spans="1:7" x14ac:dyDescent="0.25">
      <c r="A225" s="500" t="str">
        <f>'патриотика0,369'!A247</f>
        <v>Батарейки</v>
      </c>
      <c r="B225" s="220" t="s">
        <v>84</v>
      </c>
      <c r="C225" s="217"/>
      <c r="D225" s="382">
        <f>'патриотика0,369'!D247</f>
        <v>36.9</v>
      </c>
      <c r="E225" s="382">
        <f>'патриотика0,369'!E247</f>
        <v>80</v>
      </c>
      <c r="F225" s="219">
        <f t="shared" si="11"/>
        <v>2952</v>
      </c>
      <c r="G225" s="461"/>
    </row>
    <row r="226" spans="1:7" x14ac:dyDescent="0.25">
      <c r="A226" s="500" t="str">
        <f>'патриотика0,369'!A248</f>
        <v>Бумага А4</v>
      </c>
      <c r="B226" s="220" t="s">
        <v>84</v>
      </c>
      <c r="C226" s="361"/>
      <c r="D226" s="382">
        <f>'патриотика0,369'!D248</f>
        <v>36.9</v>
      </c>
      <c r="E226" s="382">
        <f>'патриотика0,369'!E248</f>
        <v>300</v>
      </c>
      <c r="F226" s="219">
        <f t="shared" si="11"/>
        <v>11070</v>
      </c>
      <c r="G226" s="461"/>
    </row>
    <row r="227" spans="1:7" x14ac:dyDescent="0.25">
      <c r="A227" s="500" t="str">
        <f>'патриотика0,369'!A249</f>
        <v>Грабли, лопаты</v>
      </c>
      <c r="B227" s="220" t="s">
        <v>84</v>
      </c>
      <c r="C227" s="361"/>
      <c r="D227" s="382">
        <f>'патриотика0,369'!D249</f>
        <v>3.69</v>
      </c>
      <c r="E227" s="382">
        <f>'патриотика0,369'!E249</f>
        <v>400</v>
      </c>
      <c r="F227" s="219">
        <f t="shared" si="11"/>
        <v>1476</v>
      </c>
      <c r="G227" s="461"/>
    </row>
    <row r="228" spans="1:7" x14ac:dyDescent="0.25">
      <c r="A228" s="500" t="str">
        <f>'патриотика0,369'!A250</f>
        <v xml:space="preserve">вилка </v>
      </c>
      <c r="B228" s="220" t="s">
        <v>84</v>
      </c>
      <c r="C228" s="361"/>
      <c r="D228" s="382">
        <f>'патриотика0,369'!D250</f>
        <v>1.107</v>
      </c>
      <c r="E228" s="382">
        <f>'патриотика0,369'!E250</f>
        <v>90</v>
      </c>
      <c r="F228" s="219">
        <f t="shared" si="11"/>
        <v>99.63</v>
      </c>
      <c r="G228" s="461"/>
    </row>
    <row r="229" spans="1:7" x14ac:dyDescent="0.25">
      <c r="A229" s="500" t="str">
        <f>'патриотика0,369'!A251</f>
        <v>четверник</v>
      </c>
      <c r="B229" s="220" t="s">
        <v>84</v>
      </c>
      <c r="C229" s="361"/>
      <c r="D229" s="382">
        <f>'патриотика0,369'!D251</f>
        <v>0.36899999999999999</v>
      </c>
      <c r="E229" s="382">
        <f>'патриотика0,369'!E251</f>
        <v>220</v>
      </c>
      <c r="F229" s="219">
        <f t="shared" si="11"/>
        <v>81.179999999999993</v>
      </c>
      <c r="G229" s="461"/>
    </row>
    <row r="230" spans="1:7" x14ac:dyDescent="0.25">
      <c r="A230" s="500" t="str">
        <f>'патриотика0,369'!A252</f>
        <v>четверник</v>
      </c>
      <c r="B230" s="220" t="s">
        <v>84</v>
      </c>
      <c r="C230" s="221"/>
      <c r="D230" s="382">
        <f>'патриотика0,369'!D252</f>
        <v>0.36899999999999999</v>
      </c>
      <c r="E230" s="382">
        <f>'патриотика0,369'!E252</f>
        <v>164</v>
      </c>
      <c r="F230" s="219">
        <f t="shared" si="11"/>
        <v>60.515999999999998</v>
      </c>
      <c r="G230" s="461"/>
    </row>
    <row r="231" spans="1:7" x14ac:dyDescent="0.25">
      <c r="A231" s="500" t="str">
        <f>'патриотика0,369'!A253</f>
        <v>пугнп</v>
      </c>
      <c r="B231" s="220" t="s">
        <v>84</v>
      </c>
      <c r="C231" s="361"/>
      <c r="D231" s="382">
        <f>'патриотика0,369'!D253</f>
        <v>11.808</v>
      </c>
      <c r="E231" s="382">
        <f>'патриотика0,369'!E253</f>
        <v>47</v>
      </c>
      <c r="F231" s="219">
        <f t="shared" si="11"/>
        <v>554.976</v>
      </c>
      <c r="G231" s="461"/>
    </row>
    <row r="232" spans="1:7" x14ac:dyDescent="0.25">
      <c r="A232" s="500" t="str">
        <f>'патриотика0,369'!A254</f>
        <v>лампа накаливания</v>
      </c>
      <c r="B232" s="220" t="s">
        <v>84</v>
      </c>
      <c r="C232" s="361"/>
      <c r="D232" s="382">
        <f>'патриотика0,369'!D254</f>
        <v>2.5830000000000002</v>
      </c>
      <c r="E232" s="382">
        <f>'патриотика0,369'!E254</f>
        <v>34</v>
      </c>
      <c r="F232" s="219">
        <f t="shared" si="11"/>
        <v>87.822000000000003</v>
      </c>
      <c r="G232" s="461"/>
    </row>
    <row r="233" spans="1:7" x14ac:dyDescent="0.25">
      <c r="A233" s="500" t="str">
        <f>'патриотика0,369'!A255</f>
        <v>ключ трубный</v>
      </c>
      <c r="B233" s="220" t="s">
        <v>84</v>
      </c>
      <c r="C233" s="391"/>
      <c r="D233" s="382">
        <f>'патриотика0,369'!D255</f>
        <v>0.36899999999999999</v>
      </c>
      <c r="E233" s="382">
        <f>'патриотика0,369'!E255</f>
        <v>847</v>
      </c>
      <c r="F233" s="219">
        <f t="shared" si="11"/>
        <v>312.54300000000001</v>
      </c>
      <c r="G233" s="461"/>
    </row>
    <row r="234" spans="1:7" x14ac:dyDescent="0.25">
      <c r="A234" s="500" t="str">
        <f>'патриотика0,369'!A256</f>
        <v>лента фум</v>
      </c>
      <c r="B234" s="220" t="s">
        <v>84</v>
      </c>
      <c r="C234" s="391"/>
      <c r="D234" s="382">
        <f>'патриотика0,369'!D256</f>
        <v>0.36899999999999999</v>
      </c>
      <c r="E234" s="382">
        <f>'патриотика0,369'!E256</f>
        <v>140</v>
      </c>
      <c r="F234" s="219">
        <f t="shared" si="11"/>
        <v>51.66</v>
      </c>
      <c r="G234" s="461"/>
    </row>
    <row r="235" spans="1:7" x14ac:dyDescent="0.25">
      <c r="A235" s="500" t="str">
        <f>'патриотика0,369'!A257</f>
        <v>защелка замка</v>
      </c>
      <c r="B235" s="220" t="s">
        <v>84</v>
      </c>
      <c r="C235" s="391"/>
      <c r="D235" s="382">
        <f>'патриотика0,369'!D257</f>
        <v>0.36899999999999999</v>
      </c>
      <c r="E235" s="382">
        <f>'патриотика0,369'!E257</f>
        <v>554</v>
      </c>
      <c r="F235" s="219">
        <f t="shared" si="11"/>
        <v>204.42599999999999</v>
      </c>
      <c r="G235" s="461"/>
    </row>
    <row r="236" spans="1:7" x14ac:dyDescent="0.25">
      <c r="A236" s="500" t="str">
        <f>'патриотика0,369'!A258</f>
        <v>стержни клеевые по керамике</v>
      </c>
      <c r="B236" s="220" t="s">
        <v>84</v>
      </c>
      <c r="C236" s="391"/>
      <c r="D236" s="382">
        <f>'патриотика0,369'!D258</f>
        <v>3.69</v>
      </c>
      <c r="E236" s="382">
        <f>'патриотика0,369'!E258</f>
        <v>180</v>
      </c>
      <c r="F236" s="219">
        <f t="shared" si="11"/>
        <v>664.2</v>
      </c>
      <c r="G236" s="461"/>
    </row>
    <row r="237" spans="1:7" x14ac:dyDescent="0.25">
      <c r="A237" s="500" t="str">
        <f>'патриотика0,369'!A259</f>
        <v>ГСМ УАЗ (Масло двигатель)</v>
      </c>
      <c r="B237" s="220" t="s">
        <v>84</v>
      </c>
      <c r="C237" s="391"/>
      <c r="D237" s="382">
        <f>'патриотика0,369'!D259</f>
        <v>7.38</v>
      </c>
      <c r="E237" s="382">
        <f>'патриотика0,369'!E259</f>
        <v>400</v>
      </c>
      <c r="F237" s="219">
        <f t="shared" si="11"/>
        <v>2952</v>
      </c>
      <c r="G237" s="461"/>
    </row>
    <row r="238" spans="1:7" x14ac:dyDescent="0.25">
      <c r="A238" s="500" t="str">
        <f>'патриотика0,369'!A260</f>
        <v>ГСМ Бензин</v>
      </c>
      <c r="B238" s="220" t="s">
        <v>84</v>
      </c>
      <c r="C238" s="391"/>
      <c r="D238" s="382">
        <f>'патриотика0,369'!D260</f>
        <v>913.75470000000007</v>
      </c>
      <c r="E238" s="382">
        <f>'патриотика0,369'!E260</f>
        <v>50</v>
      </c>
      <c r="F238" s="219">
        <f t="shared" si="11"/>
        <v>45687.735000000001</v>
      </c>
      <c r="G238" s="461"/>
    </row>
    <row r="239" spans="1:7" hidden="1" x14ac:dyDescent="0.25">
      <c r="A239" s="332"/>
      <c r="B239" s="220"/>
      <c r="C239" s="360"/>
      <c r="D239" s="334"/>
      <c r="E239" s="367"/>
      <c r="F239" s="219"/>
    </row>
    <row r="240" spans="1:7" hidden="1" x14ac:dyDescent="0.25">
      <c r="A240" s="332"/>
      <c r="B240" s="220"/>
      <c r="C240" s="360"/>
      <c r="D240" s="334"/>
      <c r="E240" s="367"/>
      <c r="F240" s="219"/>
    </row>
    <row r="241" spans="1:6" hidden="1" x14ac:dyDescent="0.25">
      <c r="A241" s="332"/>
      <c r="B241" s="220"/>
      <c r="C241" s="360"/>
      <c r="D241" s="334"/>
      <c r="E241" s="367"/>
      <c r="F241" s="219"/>
    </row>
    <row r="242" spans="1:6" hidden="1" x14ac:dyDescent="0.25">
      <c r="A242" s="332"/>
      <c r="B242" s="220"/>
      <c r="C242" s="360"/>
      <c r="D242" s="334"/>
      <c r="E242" s="367"/>
      <c r="F242" s="219"/>
    </row>
    <row r="243" spans="1:6" hidden="1" x14ac:dyDescent="0.25">
      <c r="A243" s="332"/>
      <c r="B243" s="220"/>
      <c r="C243" s="360"/>
      <c r="D243" s="334"/>
      <c r="E243" s="367"/>
      <c r="F243" s="219"/>
    </row>
    <row r="244" spans="1:6" hidden="1" x14ac:dyDescent="0.25">
      <c r="A244" s="332"/>
      <c r="B244" s="220"/>
      <c r="C244" s="360"/>
      <c r="D244" s="334"/>
      <c r="E244" s="367"/>
      <c r="F244" s="219"/>
    </row>
    <row r="245" spans="1:6" hidden="1" x14ac:dyDescent="0.25">
      <c r="A245" s="332"/>
      <c r="B245" s="220"/>
      <c r="C245" s="360"/>
      <c r="D245" s="334"/>
      <c r="E245" s="367"/>
      <c r="F245" s="219"/>
    </row>
    <row r="246" spans="1:6" hidden="1" x14ac:dyDescent="0.25">
      <c r="A246" s="332"/>
      <c r="B246" s="220"/>
      <c r="C246" s="360"/>
      <c r="D246" s="334"/>
      <c r="E246" s="367"/>
      <c r="F246" s="219"/>
    </row>
    <row r="247" spans="1:6" hidden="1" x14ac:dyDescent="0.25">
      <c r="A247" s="332"/>
      <c r="B247" s="220"/>
      <c r="C247" s="360"/>
      <c r="D247" s="334"/>
      <c r="E247" s="367"/>
      <c r="F247" s="219"/>
    </row>
    <row r="248" spans="1:6" hidden="1" x14ac:dyDescent="0.25">
      <c r="A248" s="332"/>
      <c r="B248" s="220"/>
      <c r="C248" s="360"/>
      <c r="D248" s="334"/>
      <c r="E248" s="367"/>
      <c r="F248" s="219"/>
    </row>
    <row r="249" spans="1:6" hidden="1" x14ac:dyDescent="0.25">
      <c r="A249" s="332"/>
      <c r="B249" s="220"/>
      <c r="C249" s="360"/>
      <c r="D249" s="334"/>
      <c r="E249" s="367"/>
      <c r="F249" s="219"/>
    </row>
    <row r="250" spans="1:6" hidden="1" x14ac:dyDescent="0.25">
      <c r="A250" s="332"/>
      <c r="B250" s="220"/>
      <c r="C250" s="360"/>
      <c r="D250" s="334"/>
      <c r="E250" s="367"/>
      <c r="F250" s="219"/>
    </row>
    <row r="251" spans="1:6" hidden="1" x14ac:dyDescent="0.25">
      <c r="A251" s="332"/>
      <c r="B251" s="220"/>
      <c r="C251" s="360"/>
      <c r="D251" s="334"/>
      <c r="E251" s="367"/>
      <c r="F251" s="219"/>
    </row>
    <row r="252" spans="1:6" hidden="1" x14ac:dyDescent="0.25">
      <c r="A252" s="332"/>
      <c r="B252" s="220"/>
      <c r="C252" s="360"/>
      <c r="D252" s="334"/>
      <c r="E252" s="367"/>
      <c r="F252" s="219"/>
    </row>
    <row r="253" spans="1:6" hidden="1" x14ac:dyDescent="0.25">
      <c r="A253" s="332"/>
      <c r="B253" s="220"/>
      <c r="C253" s="334"/>
      <c r="D253" s="334"/>
      <c r="E253" s="367"/>
      <c r="F253" s="219"/>
    </row>
    <row r="254" spans="1:6" hidden="1" x14ac:dyDescent="0.25">
      <c r="A254" s="332"/>
      <c r="B254" s="220"/>
      <c r="C254" s="334"/>
      <c r="D254" s="334"/>
      <c r="E254" s="367"/>
      <c r="F254" s="219"/>
    </row>
    <row r="255" spans="1:6" hidden="1" x14ac:dyDescent="0.25">
      <c r="A255" s="332"/>
      <c r="B255" s="220"/>
      <c r="C255" s="334"/>
      <c r="D255" s="334"/>
      <c r="E255" s="367"/>
      <c r="F255" s="219"/>
    </row>
    <row r="256" spans="1:6" hidden="1" x14ac:dyDescent="0.25">
      <c r="A256" s="332"/>
      <c r="B256" s="220"/>
      <c r="C256" s="334"/>
      <c r="D256" s="334"/>
      <c r="E256" s="367"/>
      <c r="F256" s="219"/>
    </row>
    <row r="257" spans="1:6" hidden="1" x14ac:dyDescent="0.25">
      <c r="A257" s="332"/>
      <c r="B257" s="220"/>
      <c r="C257" s="334"/>
      <c r="D257" s="334"/>
      <c r="E257" s="367"/>
      <c r="F257" s="219"/>
    </row>
    <row r="258" spans="1:6" hidden="1" x14ac:dyDescent="0.25">
      <c r="A258" s="332"/>
      <c r="B258" s="220"/>
      <c r="C258" s="334"/>
      <c r="D258" s="334"/>
      <c r="E258" s="367"/>
      <c r="F258" s="219"/>
    </row>
    <row r="259" spans="1:6" hidden="1" x14ac:dyDescent="0.25">
      <c r="A259" s="332"/>
      <c r="B259" s="220"/>
      <c r="C259" s="334"/>
      <c r="D259" s="334"/>
      <c r="E259" s="367"/>
      <c r="F259" s="219"/>
    </row>
    <row r="260" spans="1:6" hidden="1" x14ac:dyDescent="0.25">
      <c r="A260" s="332"/>
      <c r="B260" s="220"/>
      <c r="C260" s="334"/>
      <c r="D260" s="334"/>
      <c r="E260" s="367"/>
      <c r="F260" s="219"/>
    </row>
    <row r="261" spans="1:6" hidden="1" x14ac:dyDescent="0.25">
      <c r="A261" s="332"/>
      <c r="B261" s="220"/>
      <c r="C261" s="334"/>
      <c r="D261" s="334"/>
      <c r="E261" s="367"/>
      <c r="F261" s="219"/>
    </row>
    <row r="262" spans="1:6" hidden="1" x14ac:dyDescent="0.25">
      <c r="A262" s="332"/>
      <c r="B262" s="220"/>
      <c r="C262" s="334"/>
      <c r="D262" s="334"/>
      <c r="E262" s="367"/>
      <c r="F262" s="219"/>
    </row>
    <row r="263" spans="1:6" hidden="1" x14ac:dyDescent="0.25">
      <c r="A263" s="332"/>
      <c r="B263" s="220"/>
      <c r="C263" s="334"/>
      <c r="D263" s="334"/>
      <c r="E263" s="367"/>
      <c r="F263" s="219"/>
    </row>
    <row r="264" spans="1:6" hidden="1" x14ac:dyDescent="0.25">
      <c r="A264" s="332"/>
      <c r="B264" s="220"/>
      <c r="C264" s="334"/>
      <c r="D264" s="334"/>
      <c r="E264" s="367"/>
      <c r="F264" s="219"/>
    </row>
    <row r="265" spans="1:6" hidden="1" x14ac:dyDescent="0.25">
      <c r="A265" s="332"/>
      <c r="B265" s="220"/>
      <c r="C265" s="334"/>
      <c r="D265" s="334"/>
      <c r="E265" s="367"/>
      <c r="F265" s="219"/>
    </row>
    <row r="266" spans="1:6" hidden="1" x14ac:dyDescent="0.25">
      <c r="A266" s="332"/>
      <c r="B266" s="220"/>
      <c r="C266" s="334"/>
      <c r="D266" s="334"/>
      <c r="E266" s="367"/>
      <c r="F266" s="219"/>
    </row>
    <row r="267" spans="1:6" hidden="1" x14ac:dyDescent="0.25">
      <c r="A267" s="332"/>
      <c r="B267" s="220"/>
      <c r="C267" s="334"/>
      <c r="D267" s="334"/>
      <c r="E267" s="367"/>
      <c r="F267" s="219"/>
    </row>
    <row r="268" spans="1:6" hidden="1" x14ac:dyDescent="0.25">
      <c r="A268" s="332"/>
      <c r="B268" s="220"/>
      <c r="C268" s="334"/>
      <c r="D268" s="334"/>
      <c r="E268" s="367"/>
      <c r="F268" s="219"/>
    </row>
    <row r="269" spans="1:6" hidden="1" x14ac:dyDescent="0.25">
      <c r="A269" s="332"/>
      <c r="B269" s="220"/>
      <c r="C269" s="334"/>
      <c r="D269" s="334"/>
      <c r="E269" s="367"/>
      <c r="F269" s="219"/>
    </row>
    <row r="270" spans="1:6" hidden="1" x14ac:dyDescent="0.25">
      <c r="A270" s="332"/>
      <c r="B270" s="220"/>
      <c r="C270" s="334"/>
      <c r="D270" s="334"/>
      <c r="E270" s="367"/>
      <c r="F270" s="219"/>
    </row>
    <row r="271" spans="1:6" hidden="1" x14ac:dyDescent="0.25">
      <c r="A271" s="332"/>
      <c r="B271" s="220"/>
      <c r="C271" s="334"/>
      <c r="D271" s="334"/>
      <c r="E271" s="367"/>
      <c r="F271" s="219"/>
    </row>
    <row r="272" spans="1:6" hidden="1" x14ac:dyDescent="0.25">
      <c r="A272" s="332"/>
      <c r="B272" s="220"/>
      <c r="C272" s="334"/>
      <c r="D272" s="334"/>
      <c r="E272" s="367"/>
      <c r="F272" s="219"/>
    </row>
    <row r="273" spans="1:9" ht="14.45" hidden="1" customHeight="1" x14ac:dyDescent="0.25">
      <c r="A273" s="332"/>
      <c r="B273" s="220"/>
      <c r="C273" s="334"/>
      <c r="D273" s="334"/>
      <c r="E273" s="367"/>
      <c r="F273" s="219"/>
      <c r="H273" s="357"/>
      <c r="I273" s="115"/>
    </row>
    <row r="274" spans="1:9" hidden="1" x14ac:dyDescent="0.25">
      <c r="A274" s="332"/>
      <c r="B274" s="220"/>
      <c r="C274" s="334"/>
      <c r="D274" s="334"/>
      <c r="E274" s="367"/>
      <c r="F274" s="219"/>
      <c r="H274" s="357"/>
      <c r="I274" s="115"/>
    </row>
    <row r="275" spans="1:9" hidden="1" x14ac:dyDescent="0.25">
      <c r="A275" s="332"/>
      <c r="B275" s="220"/>
      <c r="C275" s="334"/>
      <c r="D275" s="334"/>
      <c r="E275" s="367"/>
      <c r="F275" s="219"/>
      <c r="H275" s="357"/>
      <c r="I275" s="115"/>
    </row>
    <row r="276" spans="1:9" ht="16.899999999999999" hidden="1" customHeight="1" x14ac:dyDescent="0.25">
      <c r="A276" s="332"/>
      <c r="B276" s="220"/>
      <c r="C276" s="334"/>
      <c r="D276" s="334"/>
      <c r="E276" s="367"/>
      <c r="F276" s="219"/>
      <c r="H276" s="357"/>
      <c r="I276" s="115"/>
    </row>
    <row r="277" spans="1:9" ht="15.6" hidden="1" customHeight="1" x14ac:dyDescent="0.25">
      <c r="A277" s="332"/>
      <c r="B277" s="220"/>
      <c r="C277" s="334"/>
      <c r="D277" s="334"/>
      <c r="E277" s="367"/>
      <c r="F277" s="219"/>
      <c r="H277" s="357"/>
      <c r="I277" s="115"/>
    </row>
    <row r="278" spans="1:9" hidden="1" x14ac:dyDescent="0.25">
      <c r="A278" s="332"/>
      <c r="B278" s="220"/>
      <c r="C278" s="334"/>
      <c r="D278" s="334"/>
      <c r="E278" s="367"/>
      <c r="F278" s="219"/>
      <c r="H278" s="357"/>
      <c r="I278" s="115"/>
    </row>
    <row r="279" spans="1:9" hidden="1" x14ac:dyDescent="0.25">
      <c r="A279" s="332"/>
      <c r="B279" s="220"/>
      <c r="C279" s="334"/>
      <c r="D279" s="334"/>
      <c r="E279" s="367"/>
      <c r="F279" s="219"/>
      <c r="H279" s="357"/>
      <c r="I279" s="115"/>
    </row>
    <row r="280" spans="1:9" hidden="1" x14ac:dyDescent="0.25">
      <c r="A280" s="332"/>
      <c r="B280" s="220"/>
      <c r="C280" s="334"/>
      <c r="D280" s="334"/>
      <c r="E280" s="367"/>
      <c r="F280" s="219"/>
      <c r="H280" s="357"/>
      <c r="I280" s="115"/>
    </row>
    <row r="281" spans="1:9" hidden="1" x14ac:dyDescent="0.25">
      <c r="A281" s="332"/>
      <c r="B281" s="220"/>
      <c r="C281" s="334"/>
      <c r="D281" s="334"/>
      <c r="E281" s="367"/>
      <c r="F281" s="219"/>
      <c r="H281" s="357"/>
      <c r="I281" s="115"/>
    </row>
    <row r="282" spans="1:9" hidden="1" x14ac:dyDescent="0.25">
      <c r="A282" s="332"/>
      <c r="B282" s="220"/>
      <c r="C282" s="334"/>
      <c r="D282" s="334"/>
      <c r="E282" s="367"/>
      <c r="F282" s="219"/>
      <c r="H282" s="357"/>
      <c r="I282" s="115"/>
    </row>
    <row r="283" spans="1:9" hidden="1" x14ac:dyDescent="0.25">
      <c r="A283" s="332"/>
      <c r="B283" s="220"/>
      <c r="C283" s="334"/>
      <c r="D283" s="334"/>
      <c r="E283" s="367"/>
      <c r="F283" s="219"/>
      <c r="H283" s="357"/>
      <c r="I283" s="115"/>
    </row>
    <row r="284" spans="1:9" hidden="1" x14ac:dyDescent="0.25">
      <c r="A284" s="332"/>
      <c r="B284" s="220"/>
      <c r="C284" s="334"/>
      <c r="D284" s="334"/>
      <c r="E284" s="367"/>
      <c r="F284" s="219"/>
      <c r="H284" s="357"/>
      <c r="I284" s="115"/>
    </row>
    <row r="285" spans="1:9" hidden="1" x14ac:dyDescent="0.25">
      <c r="A285" s="332"/>
      <c r="B285" s="220"/>
      <c r="C285" s="334"/>
      <c r="D285" s="334"/>
      <c r="E285" s="367"/>
      <c r="F285" s="219"/>
      <c r="H285" s="357"/>
      <c r="I285" s="115"/>
    </row>
    <row r="286" spans="1:9" hidden="1" x14ac:dyDescent="0.25">
      <c r="A286" s="332"/>
      <c r="B286" s="220"/>
      <c r="C286" s="334"/>
      <c r="D286" s="334"/>
      <c r="E286" s="367"/>
      <c r="F286" s="219"/>
      <c r="H286" s="357"/>
      <c r="I286" s="115"/>
    </row>
    <row r="287" spans="1:9" hidden="1" x14ac:dyDescent="0.25">
      <c r="A287" s="332"/>
      <c r="B287" s="220"/>
      <c r="C287" s="334"/>
      <c r="D287" s="334"/>
      <c r="E287" s="367"/>
      <c r="F287" s="219"/>
      <c r="H287" s="357"/>
      <c r="I287" s="115"/>
    </row>
    <row r="288" spans="1:9" hidden="1" x14ac:dyDescent="0.25">
      <c r="A288" s="332"/>
      <c r="B288" s="220"/>
      <c r="C288" s="334"/>
      <c r="D288" s="334"/>
      <c r="E288" s="367"/>
      <c r="F288" s="219"/>
      <c r="H288" s="357"/>
      <c r="I288" s="115"/>
    </row>
    <row r="289" spans="1:9" hidden="1" x14ac:dyDescent="0.25">
      <c r="A289" s="332"/>
      <c r="B289" s="220"/>
      <c r="C289" s="334"/>
      <c r="D289" s="334"/>
      <c r="E289" s="367"/>
      <c r="F289" s="219"/>
      <c r="H289" s="357"/>
      <c r="I289" s="115"/>
    </row>
    <row r="290" spans="1:9" hidden="1" x14ac:dyDescent="0.25">
      <c r="A290" s="332"/>
      <c r="B290" s="220"/>
      <c r="C290" s="334"/>
      <c r="D290" s="334"/>
      <c r="E290" s="367"/>
      <c r="F290" s="219"/>
      <c r="H290" s="357"/>
      <c r="I290" s="115"/>
    </row>
    <row r="291" spans="1:9" hidden="1" x14ac:dyDescent="0.25">
      <c r="A291" s="332"/>
      <c r="B291" s="220"/>
      <c r="C291" s="334"/>
      <c r="D291" s="334"/>
      <c r="E291" s="367"/>
      <c r="F291" s="219"/>
      <c r="H291" s="357"/>
      <c r="I291" s="115"/>
    </row>
    <row r="292" spans="1:9" hidden="1" x14ac:dyDescent="0.25">
      <c r="A292" s="332"/>
      <c r="B292" s="220"/>
      <c r="C292" s="334"/>
      <c r="D292" s="334"/>
      <c r="E292" s="367"/>
      <c r="F292" s="219"/>
      <c r="H292" s="357"/>
      <c r="I292" s="115"/>
    </row>
    <row r="293" spans="1:9" hidden="1" x14ac:dyDescent="0.25">
      <c r="A293" s="332"/>
      <c r="B293" s="220"/>
      <c r="C293" s="334"/>
      <c r="D293" s="334"/>
      <c r="E293" s="367"/>
      <c r="F293" s="219"/>
      <c r="H293" s="357"/>
      <c r="I293" s="115"/>
    </row>
    <row r="294" spans="1:9" hidden="1" x14ac:dyDescent="0.25">
      <c r="A294" s="332"/>
      <c r="B294" s="220"/>
      <c r="C294" s="334"/>
      <c r="D294" s="334"/>
      <c r="E294" s="367"/>
      <c r="F294" s="219"/>
      <c r="H294" s="357"/>
      <c r="I294" s="115"/>
    </row>
    <row r="295" spans="1:9" hidden="1" x14ac:dyDescent="0.25">
      <c r="A295" s="332"/>
      <c r="B295" s="220"/>
      <c r="C295" s="334"/>
      <c r="D295" s="334"/>
      <c r="E295" s="367"/>
      <c r="F295" s="219"/>
      <c r="H295" s="357"/>
      <c r="I295" s="115"/>
    </row>
    <row r="296" spans="1:9" hidden="1" x14ac:dyDescent="0.25">
      <c r="A296" s="332"/>
      <c r="B296" s="220"/>
      <c r="C296" s="334"/>
      <c r="D296" s="334"/>
      <c r="E296" s="367"/>
      <c r="F296" s="219"/>
      <c r="H296" s="357"/>
      <c r="I296" s="115"/>
    </row>
    <row r="297" spans="1:9" hidden="1" x14ac:dyDescent="0.25">
      <c r="A297" s="332"/>
      <c r="B297" s="220"/>
      <c r="C297" s="334"/>
      <c r="D297" s="334"/>
      <c r="E297" s="367"/>
      <c r="F297" s="219"/>
      <c r="H297" s="357"/>
      <c r="I297" s="115"/>
    </row>
    <row r="298" spans="1:9" hidden="1" x14ac:dyDescent="0.25">
      <c r="A298" s="332"/>
      <c r="B298" s="220"/>
      <c r="C298" s="334"/>
      <c r="D298" s="334"/>
      <c r="E298" s="367"/>
      <c r="F298" s="219"/>
      <c r="H298" s="357"/>
      <c r="I298" s="115"/>
    </row>
    <row r="299" spans="1:9" hidden="1" x14ac:dyDescent="0.25">
      <c r="A299" s="332"/>
      <c r="B299" s="220"/>
      <c r="C299" s="334"/>
      <c r="D299" s="334"/>
      <c r="E299" s="367"/>
      <c r="F299" s="219"/>
      <c r="H299" s="357"/>
      <c r="I299" s="115"/>
    </row>
    <row r="300" spans="1:9" hidden="1" x14ac:dyDescent="0.25">
      <c r="A300" s="332"/>
      <c r="B300" s="220"/>
      <c r="C300" s="334"/>
      <c r="D300" s="334"/>
      <c r="E300" s="367"/>
      <c r="F300" s="219"/>
      <c r="H300" s="357"/>
      <c r="I300" s="115"/>
    </row>
    <row r="301" spans="1:9" hidden="1" x14ac:dyDescent="0.25">
      <c r="A301" s="332"/>
      <c r="B301" s="220"/>
      <c r="C301" s="334"/>
      <c r="D301" s="334"/>
      <c r="E301" s="367"/>
      <c r="F301" s="219"/>
      <c r="H301" s="357"/>
      <c r="I301" s="115"/>
    </row>
    <row r="302" spans="1:9" hidden="1" x14ac:dyDescent="0.25">
      <c r="A302" s="332"/>
      <c r="B302" s="220"/>
      <c r="C302" s="334"/>
      <c r="D302" s="334"/>
      <c r="E302" s="367"/>
      <c r="F302" s="219"/>
      <c r="H302" s="357"/>
      <c r="I302" s="115"/>
    </row>
    <row r="303" spans="1:9" hidden="1" x14ac:dyDescent="0.25">
      <c r="A303" s="332"/>
      <c r="B303" s="220"/>
      <c r="C303" s="334"/>
      <c r="D303" s="334"/>
      <c r="E303" s="367"/>
      <c r="F303" s="219"/>
      <c r="H303" s="357"/>
      <c r="I303" s="115"/>
    </row>
    <row r="304" spans="1:9" hidden="1" x14ac:dyDescent="0.25">
      <c r="A304" s="332"/>
      <c r="B304" s="220"/>
      <c r="C304" s="334"/>
      <c r="D304" s="334"/>
      <c r="E304" s="367"/>
      <c r="F304" s="219"/>
      <c r="H304" s="357"/>
      <c r="I304" s="115"/>
    </row>
    <row r="305" spans="1:9" hidden="1" x14ac:dyDescent="0.25">
      <c r="A305" s="332"/>
      <c r="B305" s="220"/>
      <c r="C305" s="334"/>
      <c r="D305" s="334"/>
      <c r="E305" s="367"/>
      <c r="F305" s="219"/>
      <c r="H305" s="357"/>
      <c r="I305" s="115"/>
    </row>
    <row r="306" spans="1:9" hidden="1" x14ac:dyDescent="0.25">
      <c r="A306" s="332"/>
      <c r="B306" s="220"/>
      <c r="C306" s="334"/>
      <c r="D306" s="334"/>
      <c r="E306" s="367"/>
      <c r="F306" s="219"/>
      <c r="H306" s="357"/>
      <c r="I306" s="115"/>
    </row>
    <row r="307" spans="1:9" hidden="1" x14ac:dyDescent="0.25">
      <c r="A307" s="332"/>
      <c r="B307" s="220"/>
      <c r="C307" s="334"/>
      <c r="D307" s="334"/>
      <c r="E307" s="367"/>
      <c r="F307" s="219"/>
      <c r="H307" s="357"/>
      <c r="I307" s="115"/>
    </row>
    <row r="308" spans="1:9" hidden="1" x14ac:dyDescent="0.25">
      <c r="A308" s="332"/>
      <c r="B308" s="220"/>
      <c r="C308" s="334"/>
      <c r="D308" s="334"/>
      <c r="E308" s="367"/>
      <c r="F308" s="219"/>
      <c r="H308" s="357"/>
      <c r="I308" s="115"/>
    </row>
    <row r="309" spans="1:9" hidden="1" x14ac:dyDescent="0.25">
      <c r="A309" s="332"/>
      <c r="B309" s="220"/>
      <c r="C309" s="334"/>
      <c r="D309" s="334"/>
      <c r="E309" s="367"/>
      <c r="F309" s="219"/>
      <c r="H309" s="357"/>
      <c r="I309" s="115"/>
    </row>
    <row r="310" spans="1:9" hidden="1" x14ac:dyDescent="0.25">
      <c r="A310" s="332"/>
      <c r="B310" s="220"/>
      <c r="C310" s="334"/>
      <c r="D310" s="334"/>
      <c r="E310" s="367"/>
      <c r="F310" s="219"/>
      <c r="H310" s="357"/>
      <c r="I310" s="115"/>
    </row>
    <row r="311" spans="1:9" hidden="1" x14ac:dyDescent="0.25">
      <c r="A311" s="332"/>
      <c r="B311" s="220"/>
      <c r="C311" s="334"/>
      <c r="D311" s="334"/>
      <c r="E311" s="367"/>
      <c r="F311" s="219"/>
      <c r="H311" s="357"/>
      <c r="I311" s="115"/>
    </row>
    <row r="312" spans="1:9" hidden="1" x14ac:dyDescent="0.25">
      <c r="A312" s="332"/>
      <c r="B312" s="220"/>
      <c r="C312" s="334"/>
      <c r="D312" s="334"/>
      <c r="E312" s="367"/>
      <c r="F312" s="219"/>
      <c r="H312" s="357"/>
      <c r="I312" s="115"/>
    </row>
    <row r="313" spans="1:9" hidden="1" x14ac:dyDescent="0.25">
      <c r="A313" s="332"/>
      <c r="B313" s="220"/>
      <c r="C313" s="334"/>
      <c r="D313" s="334"/>
      <c r="E313" s="367"/>
      <c r="F313" s="219"/>
      <c r="H313" s="357"/>
      <c r="I313" s="115"/>
    </row>
    <row r="314" spans="1:9" hidden="1" x14ac:dyDescent="0.25">
      <c r="A314" s="332"/>
      <c r="B314" s="220"/>
      <c r="C314" s="334"/>
      <c r="D314" s="334"/>
      <c r="E314" s="367"/>
      <c r="F314" s="219"/>
      <c r="H314" s="357"/>
      <c r="I314" s="115"/>
    </row>
    <row r="315" spans="1:9" hidden="1" x14ac:dyDescent="0.25">
      <c r="A315" s="332"/>
      <c r="B315" s="220"/>
      <c r="C315" s="334"/>
      <c r="D315" s="334"/>
      <c r="E315" s="367"/>
      <c r="F315" s="219"/>
      <c r="H315" s="357"/>
      <c r="I315" s="115"/>
    </row>
    <row r="316" spans="1:9" hidden="1" x14ac:dyDescent="0.25">
      <c r="A316" s="332"/>
      <c r="B316" s="220"/>
      <c r="C316" s="334"/>
      <c r="D316" s="334"/>
      <c r="E316" s="367"/>
      <c r="F316" s="219"/>
      <c r="H316" s="357"/>
      <c r="I316" s="115"/>
    </row>
    <row r="317" spans="1:9" hidden="1" x14ac:dyDescent="0.25">
      <c r="A317" s="332"/>
      <c r="B317" s="220"/>
      <c r="C317" s="334"/>
      <c r="D317" s="334"/>
      <c r="E317" s="367"/>
      <c r="F317" s="219"/>
      <c r="H317" s="357"/>
      <c r="I317" s="115"/>
    </row>
    <row r="318" spans="1:9" hidden="1" x14ac:dyDescent="0.25">
      <c r="A318" s="332"/>
      <c r="B318" s="220"/>
      <c r="C318" s="334"/>
      <c r="D318" s="334"/>
      <c r="E318" s="367"/>
      <c r="F318" s="219"/>
      <c r="H318" s="357"/>
      <c r="I318" s="115"/>
    </row>
    <row r="319" spans="1:9" hidden="1" x14ac:dyDescent="0.25">
      <c r="A319" s="332"/>
      <c r="B319" s="220"/>
      <c r="C319" s="334"/>
      <c r="D319" s="334"/>
      <c r="E319" s="367"/>
      <c r="F319" s="219"/>
      <c r="H319" s="357"/>
      <c r="I319" s="115"/>
    </row>
    <row r="320" spans="1:9" hidden="1" x14ac:dyDescent="0.25">
      <c r="A320" s="332"/>
      <c r="B320" s="220"/>
      <c r="C320" s="334"/>
      <c r="D320" s="334"/>
      <c r="E320" s="367"/>
      <c r="F320" s="219"/>
      <c r="H320" s="357"/>
      <c r="I320" s="115"/>
    </row>
    <row r="321" spans="1:9" hidden="1" x14ac:dyDescent="0.25">
      <c r="A321" s="332"/>
      <c r="B321" s="220"/>
      <c r="C321" s="334"/>
      <c r="D321" s="334"/>
      <c r="E321" s="367"/>
      <c r="F321" s="219"/>
      <c r="H321" s="357"/>
      <c r="I321" s="115"/>
    </row>
    <row r="322" spans="1:9" hidden="1" x14ac:dyDescent="0.25">
      <c r="A322" s="332"/>
      <c r="B322" s="220"/>
      <c r="C322" s="334"/>
      <c r="D322" s="334"/>
      <c r="E322" s="367"/>
      <c r="F322" s="219"/>
      <c r="H322" s="357"/>
      <c r="I322" s="115"/>
    </row>
    <row r="323" spans="1:9" hidden="1" x14ac:dyDescent="0.25">
      <c r="A323" s="332"/>
      <c r="B323" s="220"/>
      <c r="C323" s="334"/>
      <c r="D323" s="334"/>
      <c r="E323" s="367"/>
      <c r="F323" s="219"/>
      <c r="H323" s="357"/>
      <c r="I323" s="115"/>
    </row>
    <row r="324" spans="1:9" hidden="1" x14ac:dyDescent="0.25">
      <c r="A324" s="332"/>
      <c r="B324" s="220"/>
      <c r="C324" s="334"/>
      <c r="D324" s="334"/>
      <c r="E324" s="367"/>
      <c r="F324" s="219"/>
      <c r="H324" s="357"/>
      <c r="I324" s="115"/>
    </row>
    <row r="325" spans="1:9" ht="15" hidden="1" customHeight="1" x14ac:dyDescent="0.25">
      <c r="A325" s="332"/>
      <c r="B325" s="220"/>
      <c r="C325" s="334"/>
      <c r="D325" s="334"/>
      <c r="E325" s="367"/>
      <c r="F325" s="219"/>
      <c r="H325" s="357"/>
      <c r="I325" s="115"/>
    </row>
    <row r="326" spans="1:9" hidden="1" x14ac:dyDescent="0.25">
      <c r="A326" s="332"/>
      <c r="B326" s="220"/>
      <c r="C326" s="334"/>
      <c r="D326" s="334"/>
      <c r="E326" s="367"/>
      <c r="F326" s="219"/>
      <c r="H326" s="357"/>
      <c r="I326" s="115"/>
    </row>
    <row r="327" spans="1:9" hidden="1" x14ac:dyDescent="0.25">
      <c r="A327" s="332"/>
      <c r="B327" s="220"/>
      <c r="C327" s="334"/>
      <c r="D327" s="334"/>
      <c r="E327" s="367"/>
      <c r="F327" s="219"/>
      <c r="H327" s="357"/>
      <c r="I327" s="115"/>
    </row>
    <row r="328" spans="1:9" hidden="1" x14ac:dyDescent="0.25">
      <c r="A328" s="332"/>
      <c r="B328" s="220"/>
      <c r="C328" s="334"/>
      <c r="D328" s="334"/>
      <c r="E328" s="367"/>
      <c r="F328" s="219"/>
      <c r="H328" s="357"/>
      <c r="I328" s="115"/>
    </row>
    <row r="329" spans="1:9" hidden="1" x14ac:dyDescent="0.25">
      <c r="A329" s="332"/>
      <c r="B329" s="220"/>
      <c r="C329" s="334"/>
      <c r="D329" s="334"/>
      <c r="E329" s="367"/>
      <c r="F329" s="219"/>
      <c r="H329" s="357"/>
      <c r="I329" s="115"/>
    </row>
    <row r="330" spans="1:9" hidden="1" x14ac:dyDescent="0.25">
      <c r="A330" s="332"/>
      <c r="B330" s="220"/>
      <c r="C330" s="334"/>
      <c r="D330" s="334"/>
      <c r="E330" s="367"/>
      <c r="F330" s="219"/>
      <c r="H330" s="357"/>
      <c r="I330" s="115"/>
    </row>
    <row r="331" spans="1:9" hidden="1" x14ac:dyDescent="0.25">
      <c r="A331" s="332"/>
      <c r="B331" s="220"/>
      <c r="C331" s="334"/>
      <c r="D331" s="334"/>
      <c r="E331" s="367"/>
      <c r="F331" s="219"/>
      <c r="H331" s="357"/>
      <c r="I331" s="115"/>
    </row>
    <row r="332" spans="1:9" hidden="1" x14ac:dyDescent="0.25">
      <c r="A332" s="332"/>
      <c r="B332" s="220"/>
      <c r="C332" s="334"/>
      <c r="D332" s="334"/>
      <c r="E332" s="367"/>
      <c r="F332" s="219"/>
      <c r="H332" s="357"/>
      <c r="I332" s="115"/>
    </row>
    <row r="333" spans="1:9" hidden="1" x14ac:dyDescent="0.25">
      <c r="A333" s="332"/>
      <c r="B333" s="220"/>
      <c r="C333" s="334"/>
      <c r="D333" s="334"/>
      <c r="E333" s="367"/>
      <c r="F333" s="219"/>
      <c r="H333" s="357"/>
      <c r="I333" s="115"/>
    </row>
    <row r="334" spans="1:9" hidden="1" x14ac:dyDescent="0.25">
      <c r="A334" s="332"/>
      <c r="B334" s="220"/>
      <c r="C334" s="334"/>
      <c r="D334" s="334"/>
      <c r="E334" s="367"/>
      <c r="F334" s="219"/>
      <c r="H334" s="357"/>
      <c r="I334" s="115"/>
    </row>
    <row r="335" spans="1:9" hidden="1" x14ac:dyDescent="0.25">
      <c r="A335" s="332"/>
      <c r="B335" s="220"/>
      <c r="C335" s="334"/>
      <c r="D335" s="334"/>
      <c r="E335" s="367"/>
      <c r="F335" s="219"/>
      <c r="H335" s="357"/>
      <c r="I335" s="115"/>
    </row>
    <row r="336" spans="1:9" hidden="1" x14ac:dyDescent="0.25">
      <c r="A336" s="332"/>
      <c r="B336" s="220"/>
      <c r="C336" s="334"/>
      <c r="D336" s="334"/>
      <c r="E336" s="367"/>
      <c r="F336" s="219"/>
      <c r="H336" s="357"/>
      <c r="I336" s="115"/>
    </row>
    <row r="337" spans="1:9" hidden="1" x14ac:dyDescent="0.25">
      <c r="A337" s="332"/>
      <c r="B337" s="220"/>
      <c r="C337" s="334"/>
      <c r="D337" s="334"/>
      <c r="E337" s="367"/>
      <c r="F337" s="219"/>
      <c r="H337" s="357"/>
      <c r="I337" s="115"/>
    </row>
    <row r="338" spans="1:9" hidden="1" x14ac:dyDescent="0.25">
      <c r="A338" s="332"/>
      <c r="B338" s="220"/>
      <c r="C338" s="334"/>
      <c r="D338" s="334"/>
      <c r="E338" s="367"/>
      <c r="F338" s="219"/>
      <c r="H338" s="357"/>
      <c r="I338" s="115"/>
    </row>
    <row r="339" spans="1:9" hidden="1" x14ac:dyDescent="0.25">
      <c r="A339" s="332"/>
      <c r="B339" s="220"/>
      <c r="C339" s="334"/>
      <c r="D339" s="334"/>
      <c r="E339" s="367"/>
      <c r="F339" s="219"/>
      <c r="H339" s="357"/>
      <c r="I339" s="115"/>
    </row>
    <row r="340" spans="1:9" hidden="1" x14ac:dyDescent="0.25">
      <c r="A340" s="332"/>
      <c r="B340" s="220"/>
      <c r="C340" s="334"/>
      <c r="D340" s="334"/>
      <c r="E340" s="367"/>
      <c r="F340" s="219"/>
      <c r="H340" s="357"/>
      <c r="I340" s="115"/>
    </row>
    <row r="341" spans="1:9" hidden="1" x14ac:dyDescent="0.25">
      <c r="A341" s="332"/>
      <c r="B341" s="220"/>
      <c r="C341" s="334"/>
      <c r="D341" s="334"/>
      <c r="E341" s="367"/>
      <c r="F341" s="219"/>
      <c r="H341" s="357"/>
      <c r="I341" s="115"/>
    </row>
    <row r="342" spans="1:9" hidden="1" x14ac:dyDescent="0.25">
      <c r="A342" s="332"/>
      <c r="B342" s="220"/>
      <c r="C342" s="334"/>
      <c r="D342" s="334"/>
      <c r="E342" s="367"/>
      <c r="F342" s="219"/>
      <c r="H342" s="357"/>
      <c r="I342" s="115"/>
    </row>
    <row r="343" spans="1:9" hidden="1" x14ac:dyDescent="0.25">
      <c r="A343" s="332"/>
      <c r="B343" s="220"/>
      <c r="C343" s="334"/>
      <c r="D343" s="334"/>
      <c r="E343" s="367"/>
      <c r="F343" s="219"/>
      <c r="H343" s="357"/>
      <c r="I343" s="115"/>
    </row>
    <row r="344" spans="1:9" hidden="1" x14ac:dyDescent="0.25">
      <c r="A344" s="332"/>
      <c r="B344" s="220"/>
      <c r="C344" s="334"/>
      <c r="D344" s="334"/>
      <c r="E344" s="367"/>
      <c r="F344" s="219"/>
      <c r="H344" s="357"/>
      <c r="I344" s="115"/>
    </row>
    <row r="345" spans="1:9" hidden="1" x14ac:dyDescent="0.25">
      <c r="A345" s="332"/>
      <c r="B345" s="220"/>
      <c r="C345" s="334"/>
      <c r="D345" s="334"/>
      <c r="E345" s="367"/>
      <c r="F345" s="219"/>
      <c r="H345" s="357"/>
      <c r="I345" s="115"/>
    </row>
    <row r="346" spans="1:9" hidden="1" x14ac:dyDescent="0.25">
      <c r="A346" s="332"/>
      <c r="B346" s="220"/>
      <c r="C346" s="334"/>
      <c r="D346" s="334"/>
      <c r="E346" s="367"/>
      <c r="F346" s="219"/>
      <c r="H346" s="357"/>
      <c r="I346" s="115"/>
    </row>
    <row r="347" spans="1:9" hidden="1" x14ac:dyDescent="0.25">
      <c r="A347" s="332"/>
      <c r="B347" s="220"/>
      <c r="C347" s="334"/>
      <c r="D347" s="334"/>
      <c r="E347" s="367"/>
      <c r="F347" s="219"/>
      <c r="H347" s="357"/>
      <c r="I347" s="115"/>
    </row>
    <row r="348" spans="1:9" ht="15" hidden="1" customHeight="1" x14ac:dyDescent="0.25">
      <c r="A348" s="332"/>
      <c r="B348" s="220"/>
      <c r="C348" s="334"/>
      <c r="D348" s="334"/>
      <c r="E348" s="367"/>
      <c r="F348" s="219"/>
      <c r="H348" s="357"/>
      <c r="I348" s="115"/>
    </row>
    <row r="349" spans="1:9" hidden="1" x14ac:dyDescent="0.25">
      <c r="A349" s="332"/>
      <c r="B349" s="220"/>
      <c r="C349" s="334"/>
      <c r="D349" s="334"/>
      <c r="E349" s="367"/>
      <c r="F349" s="219"/>
      <c r="H349" s="357"/>
      <c r="I349" s="115"/>
    </row>
    <row r="350" spans="1:9" hidden="1" x14ac:dyDescent="0.25">
      <c r="A350" s="332"/>
      <c r="B350" s="220"/>
      <c r="C350" s="334"/>
      <c r="D350" s="334"/>
      <c r="E350" s="367"/>
      <c r="F350" s="219"/>
      <c r="H350" s="357"/>
      <c r="I350" s="115"/>
    </row>
    <row r="351" spans="1:9" hidden="1" x14ac:dyDescent="0.25">
      <c r="A351" s="332"/>
      <c r="B351" s="220"/>
      <c r="C351" s="334"/>
      <c r="D351" s="334"/>
      <c r="E351" s="367"/>
      <c r="F351" s="219"/>
      <c r="H351" s="357"/>
      <c r="I351" s="115"/>
    </row>
    <row r="352" spans="1:9" hidden="1" x14ac:dyDescent="0.25">
      <c r="A352" s="332"/>
      <c r="B352" s="220"/>
      <c r="C352" s="334"/>
      <c r="D352" s="334"/>
      <c r="E352" s="367"/>
      <c r="F352" s="219"/>
      <c r="H352" s="357"/>
      <c r="I352" s="115"/>
    </row>
    <row r="353" spans="1:9" hidden="1" x14ac:dyDescent="0.25">
      <c r="A353" s="332"/>
      <c r="B353" s="220"/>
      <c r="C353" s="334"/>
      <c r="D353" s="334"/>
      <c r="E353" s="367"/>
      <c r="F353" s="219"/>
      <c r="H353" s="357"/>
      <c r="I353" s="115"/>
    </row>
    <row r="354" spans="1:9" hidden="1" x14ac:dyDescent="0.25">
      <c r="A354" s="332"/>
      <c r="B354" s="220"/>
      <c r="C354" s="359"/>
      <c r="D354" s="334"/>
      <c r="E354" s="367"/>
      <c r="F354" s="219"/>
      <c r="H354" s="357"/>
      <c r="I354" s="115"/>
    </row>
    <row r="355" spans="1:9" hidden="1" x14ac:dyDescent="0.25">
      <c r="A355" s="332"/>
      <c r="B355" s="220"/>
      <c r="C355" s="359"/>
      <c r="D355" s="334"/>
      <c r="E355" s="367"/>
      <c r="F355" s="219"/>
      <c r="H355" s="357"/>
      <c r="I355" s="115"/>
    </row>
    <row r="356" spans="1:9" hidden="1" x14ac:dyDescent="0.25">
      <c r="A356" s="332"/>
      <c r="B356" s="220"/>
      <c r="C356" s="359"/>
      <c r="D356" s="334"/>
      <c r="E356" s="367"/>
      <c r="F356" s="219"/>
      <c r="H356" s="357"/>
      <c r="I356" s="115"/>
    </row>
    <row r="357" spans="1:9" hidden="1" x14ac:dyDescent="0.25">
      <c r="A357" s="332"/>
      <c r="B357" s="220"/>
      <c r="C357" s="359"/>
      <c r="D357" s="334"/>
      <c r="E357" s="367"/>
      <c r="F357" s="219"/>
      <c r="H357" s="357"/>
      <c r="I357" s="115"/>
    </row>
    <row r="358" spans="1:9" hidden="1" x14ac:dyDescent="0.25">
      <c r="A358" s="332"/>
      <c r="B358" s="220"/>
      <c r="C358" s="359"/>
      <c r="D358" s="334"/>
      <c r="E358" s="367"/>
      <c r="F358" s="219"/>
      <c r="H358" s="357"/>
      <c r="I358" s="115"/>
    </row>
    <row r="359" spans="1:9" hidden="1" x14ac:dyDescent="0.25">
      <c r="A359" s="332"/>
      <c r="B359" s="220"/>
      <c r="C359" s="334"/>
      <c r="D359" s="334"/>
      <c r="E359" s="367"/>
      <c r="F359" s="219"/>
      <c r="H359" s="357"/>
      <c r="I359" s="115"/>
    </row>
    <row r="360" spans="1:9" hidden="1" x14ac:dyDescent="0.25">
      <c r="A360" s="332"/>
      <c r="B360" s="220"/>
      <c r="C360" s="334"/>
      <c r="D360" s="334"/>
      <c r="E360" s="367"/>
      <c r="F360" s="219"/>
      <c r="H360" s="357"/>
      <c r="I360" s="115"/>
    </row>
    <row r="361" spans="1:9" hidden="1" x14ac:dyDescent="0.25">
      <c r="A361" s="332"/>
      <c r="B361" s="220"/>
      <c r="C361" s="334"/>
      <c r="D361" s="334"/>
      <c r="E361" s="367"/>
      <c r="F361" s="219"/>
      <c r="H361" s="357"/>
      <c r="I361" s="115"/>
    </row>
    <row r="362" spans="1:9" hidden="1" x14ac:dyDescent="0.25">
      <c r="A362" s="332"/>
      <c r="B362" s="220"/>
      <c r="C362" s="334"/>
      <c r="D362" s="334"/>
      <c r="E362" s="367"/>
      <c r="F362" s="219"/>
      <c r="H362" s="357"/>
      <c r="I362" s="115"/>
    </row>
    <row r="363" spans="1:9" hidden="1" x14ac:dyDescent="0.25">
      <c r="A363" s="332"/>
      <c r="B363" s="220"/>
      <c r="C363" s="334"/>
      <c r="D363" s="334"/>
      <c r="E363" s="367"/>
      <c r="F363" s="219"/>
      <c r="H363" s="357"/>
      <c r="I363" s="115"/>
    </row>
    <row r="364" spans="1:9" hidden="1" x14ac:dyDescent="0.25">
      <c r="A364" s="332"/>
      <c r="B364" s="220"/>
      <c r="C364" s="334"/>
      <c r="D364" s="334"/>
      <c r="E364" s="367"/>
      <c r="F364" s="219"/>
      <c r="H364" s="357"/>
      <c r="I364" s="115"/>
    </row>
    <row r="365" spans="1:9" hidden="1" x14ac:dyDescent="0.25">
      <c r="A365" s="332"/>
      <c r="B365" s="220"/>
      <c r="C365" s="334"/>
      <c r="D365" s="334"/>
      <c r="E365" s="367"/>
      <c r="F365" s="219"/>
      <c r="H365" s="357"/>
      <c r="I365" s="115"/>
    </row>
    <row r="366" spans="1:9" hidden="1" x14ac:dyDescent="0.25">
      <c r="A366" s="332"/>
      <c r="B366" s="220"/>
      <c r="C366" s="334"/>
      <c r="D366" s="334"/>
      <c r="E366" s="367"/>
      <c r="F366" s="219"/>
      <c r="H366" s="357"/>
      <c r="I366" s="115"/>
    </row>
    <row r="367" spans="1:9" hidden="1" x14ac:dyDescent="0.25">
      <c r="A367" s="332"/>
      <c r="B367" s="220"/>
      <c r="C367" s="334"/>
      <c r="D367" s="334"/>
      <c r="E367" s="367"/>
      <c r="F367" s="219"/>
      <c r="H367" s="357"/>
      <c r="I367" s="115"/>
    </row>
    <row r="368" spans="1:9" hidden="1" x14ac:dyDescent="0.25">
      <c r="A368" s="332"/>
      <c r="B368" s="220"/>
      <c r="C368" s="334"/>
      <c r="D368" s="334"/>
      <c r="E368" s="367"/>
      <c r="F368" s="219"/>
      <c r="H368" s="357"/>
      <c r="I368" s="115"/>
    </row>
    <row r="369" spans="1:9" hidden="1" x14ac:dyDescent="0.25">
      <c r="A369" s="332"/>
      <c r="B369" s="220"/>
      <c r="C369" s="359"/>
      <c r="D369" s="334"/>
      <c r="E369" s="367"/>
      <c r="F369" s="219"/>
      <c r="H369" s="357"/>
      <c r="I369" s="115"/>
    </row>
    <row r="370" spans="1:9" hidden="1" x14ac:dyDescent="0.25">
      <c r="A370" s="332"/>
      <c r="B370" s="220"/>
      <c r="C370" s="359"/>
      <c r="D370" s="334"/>
      <c r="E370" s="367"/>
      <c r="F370" s="219"/>
      <c r="H370" s="357"/>
      <c r="I370" s="115"/>
    </row>
    <row r="371" spans="1:9" hidden="1" x14ac:dyDescent="0.25">
      <c r="A371" s="332"/>
      <c r="B371" s="220"/>
      <c r="C371" s="359"/>
      <c r="D371" s="334"/>
      <c r="E371" s="367"/>
      <c r="F371" s="219"/>
      <c r="H371" s="357"/>
      <c r="I371" s="115"/>
    </row>
    <row r="372" spans="1:9" hidden="1" x14ac:dyDescent="0.25">
      <c r="A372" s="332"/>
      <c r="B372" s="220"/>
      <c r="C372" s="359"/>
      <c r="D372" s="334"/>
      <c r="E372" s="367"/>
      <c r="F372" s="219"/>
      <c r="H372" s="357"/>
      <c r="I372" s="115"/>
    </row>
    <row r="373" spans="1:9" hidden="1" x14ac:dyDescent="0.25">
      <c r="A373" s="332"/>
      <c r="B373" s="220"/>
      <c r="C373" s="334"/>
      <c r="D373" s="334"/>
      <c r="E373" s="367"/>
      <c r="F373" s="219"/>
      <c r="H373" s="357"/>
      <c r="I373" s="115"/>
    </row>
    <row r="374" spans="1:9" hidden="1" x14ac:dyDescent="0.25">
      <c r="A374" s="332"/>
      <c r="B374" s="220"/>
      <c r="C374" s="334"/>
      <c r="D374" s="334"/>
      <c r="E374" s="367"/>
      <c r="F374" s="219"/>
      <c r="H374" s="357"/>
      <c r="I374" s="115"/>
    </row>
    <row r="375" spans="1:9" hidden="1" x14ac:dyDescent="0.25">
      <c r="A375" s="332"/>
      <c r="B375" s="220"/>
      <c r="C375" s="334"/>
      <c r="D375" s="334"/>
      <c r="E375" s="367"/>
      <c r="F375" s="219"/>
      <c r="H375" s="357"/>
      <c r="I375" s="115"/>
    </row>
    <row r="376" spans="1:9" hidden="1" x14ac:dyDescent="0.25">
      <c r="A376" s="332"/>
      <c r="B376" s="220"/>
      <c r="C376" s="334"/>
      <c r="D376" s="334"/>
      <c r="E376" s="367"/>
      <c r="F376" s="219"/>
      <c r="H376" s="357"/>
      <c r="I376" s="115"/>
    </row>
    <row r="377" spans="1:9" hidden="1" x14ac:dyDescent="0.25">
      <c r="A377" s="332"/>
      <c r="B377" s="220"/>
      <c r="C377" s="334"/>
      <c r="D377" s="334"/>
      <c r="E377" s="367"/>
      <c r="F377" s="219"/>
      <c r="H377" s="357"/>
      <c r="I377" s="115"/>
    </row>
    <row r="378" spans="1:9" hidden="1" x14ac:dyDescent="0.25">
      <c r="A378" s="332"/>
      <c r="B378" s="220"/>
      <c r="C378" s="334"/>
      <c r="D378" s="334"/>
      <c r="E378" s="367"/>
      <c r="F378" s="219"/>
      <c r="H378" s="357"/>
      <c r="I378" s="115"/>
    </row>
    <row r="379" spans="1:9" hidden="1" x14ac:dyDescent="0.25">
      <c r="A379" s="332"/>
      <c r="B379" s="220"/>
      <c r="C379" s="334"/>
      <c r="D379" s="334"/>
      <c r="E379" s="367"/>
      <c r="F379" s="219"/>
      <c r="H379" s="357"/>
      <c r="I379" s="115"/>
    </row>
    <row r="380" spans="1:9" hidden="1" x14ac:dyDescent="0.25">
      <c r="A380" s="332"/>
      <c r="B380" s="220"/>
      <c r="C380" s="334"/>
      <c r="D380" s="334"/>
      <c r="E380" s="367"/>
      <c r="F380" s="219"/>
      <c r="H380" s="357"/>
      <c r="I380" s="115"/>
    </row>
    <row r="381" spans="1:9" hidden="1" x14ac:dyDescent="0.25">
      <c r="A381" s="332"/>
      <c r="B381" s="220"/>
      <c r="C381" s="334"/>
      <c r="D381" s="334"/>
      <c r="E381" s="367"/>
      <c r="F381" s="219"/>
      <c r="H381" s="357"/>
      <c r="I381" s="115"/>
    </row>
    <row r="382" spans="1:9" hidden="1" x14ac:dyDescent="0.25">
      <c r="A382" s="332"/>
      <c r="B382" s="220"/>
      <c r="C382" s="334"/>
      <c r="D382" s="334"/>
      <c r="E382" s="367"/>
      <c r="F382" s="219"/>
      <c r="H382" s="357"/>
      <c r="I382" s="115"/>
    </row>
    <row r="383" spans="1:9" hidden="1" x14ac:dyDescent="0.25">
      <c r="A383" s="332"/>
      <c r="B383" s="220"/>
      <c r="C383" s="359"/>
      <c r="D383" s="334"/>
      <c r="E383" s="367"/>
      <c r="F383" s="219"/>
      <c r="H383" s="357"/>
      <c r="I383" s="115"/>
    </row>
    <row r="384" spans="1:9" hidden="1" x14ac:dyDescent="0.25">
      <c r="A384" s="332"/>
      <c r="B384" s="220"/>
      <c r="C384" s="334"/>
      <c r="D384" s="334"/>
      <c r="E384" s="367"/>
      <c r="F384" s="219"/>
      <c r="H384" s="357"/>
      <c r="I384" s="115"/>
    </row>
    <row r="385" spans="1:9" hidden="1" x14ac:dyDescent="0.25">
      <c r="A385" s="332"/>
      <c r="B385" s="220"/>
      <c r="C385" s="214"/>
      <c r="D385" s="334"/>
      <c r="E385" s="367"/>
      <c r="F385" s="219"/>
      <c r="H385" s="357"/>
      <c r="I385" s="115"/>
    </row>
    <row r="386" spans="1:9" hidden="1" x14ac:dyDescent="0.25">
      <c r="A386" s="332"/>
      <c r="B386" s="220"/>
      <c r="C386" s="214"/>
      <c r="D386" s="334"/>
      <c r="E386" s="367"/>
      <c r="F386" s="219"/>
      <c r="H386" s="357"/>
      <c r="I386" s="115"/>
    </row>
    <row r="387" spans="1:9" hidden="1" x14ac:dyDescent="0.25">
      <c r="A387" s="332"/>
      <c r="B387" s="220"/>
      <c r="C387" s="214"/>
      <c r="D387" s="334"/>
      <c r="E387" s="367"/>
      <c r="F387" s="219"/>
      <c r="H387" s="357"/>
      <c r="I387" s="115"/>
    </row>
    <row r="388" spans="1:9" hidden="1" x14ac:dyDescent="0.25">
      <c r="A388" s="332"/>
      <c r="B388" s="220"/>
      <c r="C388" s="214"/>
      <c r="D388" s="334"/>
      <c r="E388" s="367"/>
      <c r="F388" s="219"/>
      <c r="H388" s="357"/>
      <c r="I388" s="115"/>
    </row>
    <row r="389" spans="1:9" hidden="1" x14ac:dyDescent="0.25">
      <c r="A389" s="332"/>
      <c r="B389" s="220"/>
      <c r="C389" s="214"/>
      <c r="D389" s="334"/>
      <c r="E389" s="367"/>
      <c r="F389" s="219"/>
      <c r="H389" s="357"/>
      <c r="I389" s="115"/>
    </row>
    <row r="390" spans="1:9" hidden="1" x14ac:dyDescent="0.25">
      <c r="A390" s="332"/>
      <c r="B390" s="220"/>
      <c r="C390" s="214"/>
      <c r="D390" s="334"/>
      <c r="E390" s="367"/>
      <c r="F390" s="219"/>
      <c r="H390" s="357"/>
      <c r="I390" s="115"/>
    </row>
    <row r="391" spans="1:9" hidden="1" x14ac:dyDescent="0.25">
      <c r="A391" s="332"/>
      <c r="B391" s="220"/>
      <c r="C391" s="214"/>
      <c r="D391" s="334"/>
      <c r="E391" s="367"/>
      <c r="F391" s="219"/>
      <c r="H391" s="357"/>
      <c r="I391" s="115"/>
    </row>
    <row r="392" spans="1:9" hidden="1" x14ac:dyDescent="0.25">
      <c r="A392" s="332"/>
      <c r="B392" s="220"/>
      <c r="C392" s="214"/>
      <c r="D392" s="334"/>
      <c r="E392" s="367"/>
      <c r="F392" s="219"/>
      <c r="H392" s="357"/>
      <c r="I392" s="115"/>
    </row>
    <row r="393" spans="1:9" hidden="1" x14ac:dyDescent="0.25">
      <c r="A393" s="332"/>
      <c r="B393" s="220"/>
      <c r="C393" s="214"/>
      <c r="D393" s="334"/>
      <c r="E393" s="367"/>
      <c r="F393" s="219"/>
      <c r="H393" s="357"/>
      <c r="I393" s="115"/>
    </row>
    <row r="394" spans="1:9" hidden="1" x14ac:dyDescent="0.25">
      <c r="A394" s="332"/>
      <c r="B394" s="220"/>
      <c r="C394" s="214"/>
      <c r="D394" s="334"/>
      <c r="E394" s="367"/>
      <c r="F394" s="219"/>
      <c r="H394" s="357"/>
      <c r="I394" s="115"/>
    </row>
    <row r="395" spans="1:9" hidden="1" x14ac:dyDescent="0.25">
      <c r="A395" s="332"/>
      <c r="B395" s="220"/>
      <c r="C395" s="214"/>
      <c r="D395" s="334"/>
      <c r="E395" s="367"/>
      <c r="F395" s="219"/>
      <c r="H395" s="357"/>
      <c r="I395" s="115"/>
    </row>
    <row r="396" spans="1:9" hidden="1" x14ac:dyDescent="0.25">
      <c r="A396" s="332"/>
      <c r="B396" s="220"/>
      <c r="C396" s="214"/>
      <c r="D396" s="334"/>
      <c r="E396" s="367"/>
      <c r="F396" s="219"/>
      <c r="H396" s="357"/>
      <c r="I396" s="115"/>
    </row>
    <row r="397" spans="1:9" hidden="1" x14ac:dyDescent="0.25">
      <c r="A397" s="332"/>
      <c r="B397" s="220"/>
      <c r="C397" s="214"/>
      <c r="D397" s="334"/>
      <c r="E397" s="367"/>
      <c r="F397" s="219"/>
      <c r="H397" s="357"/>
      <c r="I397" s="115"/>
    </row>
    <row r="398" spans="1:9" hidden="1" x14ac:dyDescent="0.25">
      <c r="A398" s="332"/>
      <c r="B398" s="220"/>
      <c r="C398" s="214"/>
      <c r="D398" s="334"/>
      <c r="E398" s="367"/>
      <c r="F398" s="219"/>
      <c r="H398" s="357"/>
      <c r="I398" s="115"/>
    </row>
    <row r="399" spans="1:9" hidden="1" x14ac:dyDescent="0.25">
      <c r="A399" s="332"/>
      <c r="B399" s="220"/>
      <c r="C399" s="214"/>
      <c r="D399" s="334"/>
      <c r="E399" s="367"/>
      <c r="F399" s="219"/>
      <c r="H399" s="357"/>
      <c r="I399" s="115"/>
    </row>
    <row r="400" spans="1:9" hidden="1" x14ac:dyDescent="0.25">
      <c r="A400" s="332"/>
      <c r="B400" s="220"/>
      <c r="C400" s="214"/>
      <c r="D400" s="334"/>
      <c r="E400" s="367"/>
      <c r="F400" s="219"/>
      <c r="H400" s="357"/>
      <c r="I400" s="115"/>
    </row>
    <row r="401" spans="1:9" hidden="1" x14ac:dyDescent="0.25">
      <c r="A401" s="332"/>
      <c r="B401" s="220"/>
      <c r="C401" s="214"/>
      <c r="D401" s="334"/>
      <c r="E401" s="367"/>
      <c r="F401" s="219"/>
      <c r="H401" s="357"/>
      <c r="I401" s="115"/>
    </row>
    <row r="402" spans="1:9" hidden="1" x14ac:dyDescent="0.25">
      <c r="A402" s="332"/>
      <c r="B402" s="220"/>
      <c r="C402" s="214"/>
      <c r="D402" s="334"/>
      <c r="E402" s="367"/>
      <c r="F402" s="219"/>
      <c r="H402" s="357"/>
      <c r="I402" s="115"/>
    </row>
    <row r="403" spans="1:9" hidden="1" x14ac:dyDescent="0.25">
      <c r="A403" s="332"/>
      <c r="B403" s="220"/>
      <c r="C403" s="214"/>
      <c r="D403" s="334"/>
      <c r="E403" s="367"/>
      <c r="F403" s="219"/>
      <c r="H403" s="357"/>
      <c r="I403" s="115"/>
    </row>
    <row r="404" spans="1:9" hidden="1" x14ac:dyDescent="0.25">
      <c r="A404" s="332"/>
      <c r="B404" s="220"/>
      <c r="C404" s="214"/>
      <c r="D404" s="334"/>
      <c r="E404" s="367"/>
      <c r="F404" s="219"/>
      <c r="H404" s="357"/>
      <c r="I404" s="115"/>
    </row>
    <row r="405" spans="1:9" hidden="1" x14ac:dyDescent="0.25">
      <c r="A405" s="332"/>
      <c r="B405" s="220"/>
      <c r="C405" s="214"/>
      <c r="D405" s="334"/>
      <c r="E405" s="367"/>
      <c r="F405" s="219"/>
      <c r="H405" s="357"/>
      <c r="I405" s="115"/>
    </row>
    <row r="406" spans="1:9" hidden="1" x14ac:dyDescent="0.25">
      <c r="A406" s="332"/>
      <c r="B406" s="220"/>
      <c r="C406" s="214"/>
      <c r="D406" s="334"/>
      <c r="E406" s="367"/>
      <c r="F406" s="219"/>
      <c r="H406" s="357"/>
      <c r="I406" s="115"/>
    </row>
    <row r="407" spans="1:9" hidden="1" x14ac:dyDescent="0.25">
      <c r="A407" s="332"/>
      <c r="B407" s="220"/>
      <c r="C407" s="214"/>
      <c r="D407" s="334"/>
      <c r="E407" s="367"/>
      <c r="F407" s="219"/>
      <c r="H407" s="357"/>
      <c r="I407" s="115"/>
    </row>
    <row r="408" spans="1:9" hidden="1" x14ac:dyDescent="0.25">
      <c r="A408" s="332"/>
      <c r="B408" s="220"/>
      <c r="C408" s="214"/>
      <c r="D408" s="334"/>
      <c r="E408" s="367"/>
      <c r="F408" s="219"/>
      <c r="H408" s="357"/>
      <c r="I408" s="115"/>
    </row>
    <row r="409" spans="1:9" hidden="1" x14ac:dyDescent="0.25">
      <c r="A409" s="332"/>
      <c r="B409" s="220"/>
      <c r="C409" s="214"/>
      <c r="D409" s="334"/>
      <c r="E409" s="367"/>
      <c r="F409" s="219"/>
      <c r="H409" s="357"/>
      <c r="I409" s="115"/>
    </row>
    <row r="410" spans="1:9" hidden="1" x14ac:dyDescent="0.25">
      <c r="A410" s="332"/>
      <c r="B410" s="220"/>
      <c r="C410" s="214"/>
      <c r="D410" s="334"/>
      <c r="E410" s="367"/>
      <c r="F410" s="219"/>
      <c r="H410" s="357"/>
      <c r="I410" s="115"/>
    </row>
    <row r="411" spans="1:9" hidden="1" x14ac:dyDescent="0.25">
      <c r="A411" s="332"/>
      <c r="B411" s="220"/>
      <c r="C411" s="214"/>
      <c r="D411" s="334"/>
      <c r="E411" s="367"/>
      <c r="F411" s="219"/>
      <c r="H411" s="357"/>
      <c r="I411" s="115"/>
    </row>
    <row r="412" spans="1:9" hidden="1" x14ac:dyDescent="0.25">
      <c r="A412" s="332"/>
      <c r="B412" s="220"/>
      <c r="C412" s="214"/>
      <c r="D412" s="334"/>
      <c r="E412" s="367"/>
      <c r="F412" s="219"/>
      <c r="H412" s="357"/>
      <c r="I412" s="115"/>
    </row>
    <row r="413" spans="1:9" hidden="1" x14ac:dyDescent="0.25">
      <c r="A413" s="332"/>
      <c r="B413" s="220"/>
      <c r="C413" s="214"/>
      <c r="D413" s="334"/>
      <c r="E413" s="367"/>
      <c r="F413" s="219"/>
      <c r="H413" s="357"/>
      <c r="I413" s="115"/>
    </row>
    <row r="414" spans="1:9" hidden="1" x14ac:dyDescent="0.25">
      <c r="A414" s="332"/>
      <c r="B414" s="220"/>
      <c r="C414" s="214"/>
      <c r="D414" s="334"/>
      <c r="E414" s="367"/>
      <c r="F414" s="219"/>
      <c r="H414" s="357"/>
      <c r="I414" s="115"/>
    </row>
    <row r="415" spans="1:9" hidden="1" x14ac:dyDescent="0.25">
      <c r="A415" s="332"/>
      <c r="B415" s="220"/>
      <c r="C415" s="214"/>
      <c r="D415" s="334"/>
      <c r="E415" s="367"/>
      <c r="F415" s="219"/>
      <c r="H415" s="357"/>
      <c r="I415" s="115"/>
    </row>
    <row r="416" spans="1:9" hidden="1" x14ac:dyDescent="0.25">
      <c r="A416" s="332"/>
      <c r="B416" s="220"/>
      <c r="C416" s="214"/>
      <c r="D416" s="334"/>
      <c r="E416" s="367"/>
      <c r="F416" s="219"/>
      <c r="H416" s="357"/>
      <c r="I416" s="115"/>
    </row>
    <row r="417" spans="1:9" hidden="1" x14ac:dyDescent="0.25">
      <c r="A417" s="332"/>
      <c r="B417" s="220"/>
      <c r="C417" s="214"/>
      <c r="D417" s="334"/>
      <c r="E417" s="367"/>
      <c r="F417" s="219"/>
      <c r="H417" s="357"/>
      <c r="I417" s="115"/>
    </row>
    <row r="418" spans="1:9" hidden="1" x14ac:dyDescent="0.25">
      <c r="A418" s="332"/>
      <c r="B418" s="220"/>
      <c r="C418" s="214"/>
      <c r="D418" s="334"/>
      <c r="E418" s="367"/>
      <c r="F418" s="219"/>
      <c r="H418" s="357"/>
      <c r="I418" s="115"/>
    </row>
    <row r="419" spans="1:9" hidden="1" x14ac:dyDescent="0.25">
      <c r="A419" s="332"/>
      <c r="B419" s="220"/>
      <c r="C419" s="214"/>
      <c r="D419" s="334"/>
      <c r="E419" s="367"/>
      <c r="F419" s="219"/>
      <c r="H419" s="357"/>
      <c r="I419" s="115"/>
    </row>
    <row r="420" spans="1:9" hidden="1" x14ac:dyDescent="0.25">
      <c r="A420" s="332"/>
      <c r="B420" s="220"/>
      <c r="C420" s="214"/>
      <c r="D420" s="334"/>
      <c r="E420" s="367"/>
      <c r="F420" s="219"/>
      <c r="H420" s="357"/>
      <c r="I420" s="115"/>
    </row>
    <row r="421" spans="1:9" hidden="1" x14ac:dyDescent="0.25">
      <c r="A421" s="332"/>
      <c r="B421" s="220"/>
      <c r="C421" s="214"/>
      <c r="D421" s="334"/>
      <c r="E421" s="367"/>
      <c r="F421" s="219"/>
      <c r="H421" s="357"/>
      <c r="I421" s="115"/>
    </row>
    <row r="422" spans="1:9" hidden="1" x14ac:dyDescent="0.25">
      <c r="A422" s="332"/>
      <c r="B422" s="220"/>
      <c r="C422" s="214"/>
      <c r="D422" s="334"/>
      <c r="E422" s="367"/>
      <c r="F422" s="219"/>
      <c r="H422" s="357"/>
      <c r="I422" s="115"/>
    </row>
    <row r="423" spans="1:9" hidden="1" x14ac:dyDescent="0.25">
      <c r="A423" s="332"/>
      <c r="B423" s="220"/>
      <c r="C423" s="214"/>
      <c r="D423" s="334"/>
      <c r="E423" s="367"/>
      <c r="F423" s="219"/>
      <c r="H423" s="357"/>
      <c r="I423" s="115"/>
    </row>
    <row r="424" spans="1:9" hidden="1" x14ac:dyDescent="0.25">
      <c r="A424" s="332"/>
      <c r="B424" s="220"/>
      <c r="C424" s="214"/>
      <c r="D424" s="334"/>
      <c r="E424" s="367"/>
      <c r="F424" s="219"/>
      <c r="H424" s="357"/>
      <c r="I424" s="115"/>
    </row>
    <row r="425" spans="1:9" hidden="1" x14ac:dyDescent="0.25">
      <c r="A425" s="332"/>
      <c r="B425" s="220"/>
      <c r="C425" s="214"/>
      <c r="D425" s="334"/>
      <c r="E425" s="367"/>
      <c r="F425" s="219"/>
      <c r="H425" s="357"/>
      <c r="I425" s="115"/>
    </row>
    <row r="426" spans="1:9" hidden="1" x14ac:dyDescent="0.25">
      <c r="A426" s="332"/>
      <c r="B426" s="220"/>
      <c r="C426" s="214"/>
      <c r="D426" s="334"/>
      <c r="E426" s="367"/>
      <c r="F426" s="219"/>
      <c r="H426" s="357"/>
      <c r="I426" s="115"/>
    </row>
    <row r="427" spans="1:9" hidden="1" x14ac:dyDescent="0.25">
      <c r="A427" s="353"/>
      <c r="B427" s="321"/>
      <c r="C427" s="214"/>
      <c r="D427" s="335"/>
      <c r="E427" s="367"/>
      <c r="F427" s="322"/>
      <c r="H427" s="357"/>
      <c r="I427" s="115"/>
    </row>
    <row r="428" spans="1:9" hidden="1" x14ac:dyDescent="0.25">
      <c r="A428" s="334"/>
      <c r="B428" s="220"/>
      <c r="C428" s="334"/>
      <c r="D428" s="335"/>
      <c r="E428" s="367"/>
      <c r="F428" s="322"/>
      <c r="H428" s="357"/>
      <c r="I428" s="115"/>
    </row>
    <row r="429" spans="1:9" hidden="1" x14ac:dyDescent="0.25">
      <c r="A429" s="334"/>
      <c r="B429" s="220"/>
      <c r="C429" s="334"/>
      <c r="D429" s="335"/>
      <c r="E429" s="367"/>
      <c r="F429" s="322"/>
      <c r="H429" s="357"/>
      <c r="I429" s="115"/>
    </row>
    <row r="430" spans="1:9" hidden="1" x14ac:dyDescent="0.25">
      <c r="A430" s="334"/>
      <c r="B430" s="220"/>
      <c r="C430" s="334"/>
      <c r="D430" s="335"/>
      <c r="E430" s="367"/>
      <c r="F430" s="322"/>
      <c r="H430" s="357"/>
      <c r="I430" s="115"/>
    </row>
    <row r="431" spans="1:9" hidden="1" x14ac:dyDescent="0.25">
      <c r="A431" s="334"/>
      <c r="B431" s="220"/>
      <c r="C431" s="334"/>
      <c r="D431" s="335"/>
      <c r="E431" s="367"/>
      <c r="F431" s="322"/>
      <c r="H431" s="357"/>
      <c r="I431" s="115"/>
    </row>
    <row r="432" spans="1:9" hidden="1" x14ac:dyDescent="0.25">
      <c r="A432" s="334"/>
      <c r="B432" s="220"/>
      <c r="C432" s="334"/>
      <c r="D432" s="335"/>
      <c r="E432" s="367"/>
      <c r="F432" s="322"/>
      <c r="H432" s="357"/>
      <c r="I432" s="115"/>
    </row>
    <row r="433" spans="1:9" hidden="1" x14ac:dyDescent="0.25">
      <c r="A433" s="334"/>
      <c r="B433" s="220"/>
      <c r="C433" s="334"/>
      <c r="D433" s="335"/>
      <c r="E433" s="367"/>
      <c r="F433" s="322"/>
      <c r="H433" s="357"/>
      <c r="I433" s="115"/>
    </row>
    <row r="434" spans="1:9" hidden="1" x14ac:dyDescent="0.25">
      <c r="A434" s="334"/>
      <c r="B434" s="220"/>
      <c r="C434" s="334"/>
      <c r="D434" s="335"/>
      <c r="E434" s="367"/>
      <c r="F434" s="322"/>
      <c r="H434" s="357"/>
      <c r="I434" s="115"/>
    </row>
    <row r="435" spans="1:9" hidden="1" x14ac:dyDescent="0.25">
      <c r="A435" s="334"/>
      <c r="B435" s="220"/>
      <c r="C435" s="334"/>
      <c r="D435" s="335"/>
      <c r="E435" s="367"/>
      <c r="F435" s="322"/>
      <c r="H435" s="357"/>
      <c r="I435" s="115"/>
    </row>
    <row r="436" spans="1:9" hidden="1" x14ac:dyDescent="0.25">
      <c r="A436" s="334"/>
      <c r="B436" s="220"/>
      <c r="C436" s="334"/>
      <c r="D436" s="335"/>
      <c r="E436" s="367"/>
      <c r="F436" s="322"/>
      <c r="H436" s="357"/>
      <c r="I436" s="115"/>
    </row>
    <row r="437" spans="1:9" hidden="1" x14ac:dyDescent="0.25">
      <c r="A437" s="334"/>
      <c r="B437" s="220"/>
      <c r="C437" s="334"/>
      <c r="D437" s="335"/>
      <c r="E437" s="367"/>
      <c r="F437" s="322"/>
      <c r="H437" s="357"/>
      <c r="I437" s="115"/>
    </row>
    <row r="438" spans="1:9" hidden="1" x14ac:dyDescent="0.25">
      <c r="A438" s="334"/>
      <c r="B438" s="220"/>
      <c r="C438" s="334"/>
      <c r="D438" s="335"/>
      <c r="E438" s="367"/>
      <c r="F438" s="322"/>
      <c r="H438" s="357"/>
      <c r="I438" s="115"/>
    </row>
    <row r="439" spans="1:9" hidden="1" x14ac:dyDescent="0.25">
      <c r="A439" s="334"/>
      <c r="B439" s="220"/>
      <c r="C439" s="334"/>
      <c r="D439" s="335"/>
      <c r="E439" s="367"/>
      <c r="F439" s="322"/>
      <c r="H439" s="357"/>
      <c r="I439" s="115"/>
    </row>
    <row r="440" spans="1:9" hidden="1" x14ac:dyDescent="0.25">
      <c r="A440" s="334"/>
      <c r="B440" s="220"/>
      <c r="C440" s="89"/>
      <c r="D440" s="335"/>
      <c r="E440" s="367"/>
      <c r="F440" s="322"/>
    </row>
    <row r="441" spans="1:9" hidden="1" x14ac:dyDescent="0.25">
      <c r="A441" s="334"/>
      <c r="B441" s="220"/>
      <c r="C441" s="89"/>
      <c r="D441" s="335"/>
      <c r="E441" s="367"/>
      <c r="F441" s="322"/>
    </row>
    <row r="442" spans="1:9" hidden="1" x14ac:dyDescent="0.25">
      <c r="A442" s="334"/>
      <c r="B442" s="220"/>
      <c r="C442" s="89"/>
      <c r="D442" s="335"/>
      <c r="E442" s="367"/>
      <c r="F442" s="322"/>
    </row>
    <row r="443" spans="1:9" hidden="1" x14ac:dyDescent="0.25">
      <c r="A443" s="334"/>
      <c r="B443" s="220"/>
      <c r="C443" s="89"/>
      <c r="D443" s="335"/>
      <c r="E443" s="367"/>
      <c r="F443" s="322"/>
    </row>
    <row r="444" spans="1:9" hidden="1" x14ac:dyDescent="0.25">
      <c r="A444" s="334"/>
      <c r="B444" s="220"/>
      <c r="C444" s="89"/>
      <c r="D444" s="335"/>
      <c r="E444" s="367"/>
      <c r="F444" s="322"/>
    </row>
    <row r="445" spans="1:9" hidden="1" x14ac:dyDescent="0.25">
      <c r="A445" s="335"/>
      <c r="B445" s="220"/>
      <c r="C445" s="89"/>
      <c r="D445" s="334"/>
      <c r="E445" s="334"/>
      <c r="F445" s="219"/>
    </row>
    <row r="446" spans="1:9" x14ac:dyDescent="0.25">
      <c r="A446" s="354"/>
      <c r="E446" s="89" t="s">
        <v>211</v>
      </c>
      <c r="F446" s="292">
        <f>SUM(F194:F445)</f>
        <v>188190</v>
      </c>
    </row>
    <row r="447" spans="1:9" x14ac:dyDescent="0.25">
      <c r="A447" s="214"/>
    </row>
    <row r="448" spans="1:9" x14ac:dyDescent="0.25">
      <c r="A448" s="214"/>
    </row>
    <row r="449" spans="1:1" x14ac:dyDescent="0.25">
      <c r="A449" s="214"/>
    </row>
    <row r="450" spans="1:1" x14ac:dyDescent="0.25">
      <c r="A450" s="214"/>
    </row>
    <row r="451" spans="1:1" x14ac:dyDescent="0.25">
      <c r="A451" s="214"/>
    </row>
  </sheetData>
  <mergeCells count="144">
    <mergeCell ref="A123:B123"/>
    <mergeCell ref="A90:H90"/>
    <mergeCell ref="A81:A82"/>
    <mergeCell ref="A78:A80"/>
    <mergeCell ref="A106:F106"/>
    <mergeCell ref="A73:B73"/>
    <mergeCell ref="B78:B80"/>
    <mergeCell ref="D78:D80"/>
    <mergeCell ref="E78:F78"/>
    <mergeCell ref="G78:G80"/>
    <mergeCell ref="E109:E110"/>
    <mergeCell ref="A91:A93"/>
    <mergeCell ref="B91:C93"/>
    <mergeCell ref="D91:F91"/>
    <mergeCell ref="D92:D93"/>
    <mergeCell ref="E92:E93"/>
    <mergeCell ref="F92:F93"/>
    <mergeCell ref="B94:C94"/>
    <mergeCell ref="I78:I80"/>
    <mergeCell ref="B81:B82"/>
    <mergeCell ref="D81:D82"/>
    <mergeCell ref="E81:E82"/>
    <mergeCell ref="F81:F82"/>
    <mergeCell ref="G81:G82"/>
    <mergeCell ref="I81:I82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1:H1"/>
    <mergeCell ref="A8:E8"/>
    <mergeCell ref="D9:E9"/>
    <mergeCell ref="D10:E10"/>
    <mergeCell ref="D12:E12"/>
    <mergeCell ref="D14:E14"/>
    <mergeCell ref="B36:C36"/>
    <mergeCell ref="G31:G32"/>
    <mergeCell ref="B33:C33"/>
    <mergeCell ref="B35:C35"/>
    <mergeCell ref="A30:A32"/>
    <mergeCell ref="B30:C32"/>
    <mergeCell ref="D30:H30"/>
    <mergeCell ref="D31:D32"/>
    <mergeCell ref="E31:E32"/>
    <mergeCell ref="F31:F32"/>
    <mergeCell ref="H31:H32"/>
    <mergeCell ref="G50:G51"/>
    <mergeCell ref="A52:B52"/>
    <mergeCell ref="A62:B62"/>
    <mergeCell ref="B42:C42"/>
    <mergeCell ref="A63:B63"/>
    <mergeCell ref="A87:F87"/>
    <mergeCell ref="A19:B19"/>
    <mergeCell ref="B3:H3"/>
    <mergeCell ref="A4:E4"/>
    <mergeCell ref="A5:E5"/>
    <mergeCell ref="A6:E6"/>
    <mergeCell ref="A7:E7"/>
    <mergeCell ref="A16:F16"/>
    <mergeCell ref="A18:F18"/>
    <mergeCell ref="G60:G61"/>
    <mergeCell ref="A56:B56"/>
    <mergeCell ref="A58:F58"/>
    <mergeCell ref="A60:B61"/>
    <mergeCell ref="D60:D61"/>
    <mergeCell ref="E60:E61"/>
    <mergeCell ref="F60:F61"/>
    <mergeCell ref="D39:E39"/>
    <mergeCell ref="F50:F51"/>
    <mergeCell ref="A76:F76"/>
    <mergeCell ref="D50:D51"/>
    <mergeCell ref="E50:E51"/>
    <mergeCell ref="A50:B51"/>
    <mergeCell ref="I20:I22"/>
    <mergeCell ref="G23:G24"/>
    <mergeCell ref="I23:I24"/>
    <mergeCell ref="A47:F47"/>
    <mergeCell ref="A23:A24"/>
    <mergeCell ref="B23:B24"/>
    <mergeCell ref="D23:D24"/>
    <mergeCell ref="E23:E24"/>
    <mergeCell ref="F23:F24"/>
    <mergeCell ref="G20:G22"/>
    <mergeCell ref="D20:D22"/>
    <mergeCell ref="E20:F20"/>
    <mergeCell ref="A20:A22"/>
    <mergeCell ref="B20:B22"/>
    <mergeCell ref="A38:H38"/>
    <mergeCell ref="A39:A41"/>
    <mergeCell ref="B39:C41"/>
    <mergeCell ref="D40:D41"/>
    <mergeCell ref="A29:H29"/>
    <mergeCell ref="E40:E41"/>
    <mergeCell ref="F40:F41"/>
    <mergeCell ref="B43:C43"/>
    <mergeCell ref="B44:C44"/>
    <mergeCell ref="G141:G142"/>
    <mergeCell ref="A130:A131"/>
    <mergeCell ref="B130:B131"/>
    <mergeCell ref="D130:D131"/>
    <mergeCell ref="E130:E131"/>
    <mergeCell ref="F130:F131"/>
    <mergeCell ref="G130:G131"/>
    <mergeCell ref="A138:F138"/>
    <mergeCell ref="A139:F139"/>
    <mergeCell ref="F141:F142"/>
    <mergeCell ref="A100:F100"/>
    <mergeCell ref="A107:E107"/>
    <mergeCell ref="A124:B124"/>
    <mergeCell ref="A125:B125"/>
    <mergeCell ref="A126:B126"/>
    <mergeCell ref="F109:F110"/>
    <mergeCell ref="A118:E118"/>
    <mergeCell ref="A119:F119"/>
    <mergeCell ref="A122:B122"/>
    <mergeCell ref="A109:A110"/>
    <mergeCell ref="B109:B110"/>
    <mergeCell ref="D109:D110"/>
    <mergeCell ref="A127:B127"/>
    <mergeCell ref="A188:E188"/>
    <mergeCell ref="A189:F189"/>
    <mergeCell ref="A191:A192"/>
    <mergeCell ref="B191:B192"/>
    <mergeCell ref="D191:D192"/>
    <mergeCell ref="E191:E192"/>
    <mergeCell ref="F191:F192"/>
    <mergeCell ref="A146:F146"/>
    <mergeCell ref="A147:F147"/>
    <mergeCell ref="A148:F148"/>
    <mergeCell ref="A150:A151"/>
    <mergeCell ref="B150:B151"/>
    <mergeCell ref="D150:D151"/>
    <mergeCell ref="E150:E151"/>
    <mergeCell ref="F150:F151"/>
    <mergeCell ref="A128:F128"/>
    <mergeCell ref="A141:A142"/>
    <mergeCell ref="B141:B142"/>
    <mergeCell ref="D141:D142"/>
    <mergeCell ref="E141:E142"/>
  </mergeCells>
  <printOptions horizontalCentered="1" verticalCentered="1"/>
  <pageMargins left="0.35433070866141736" right="0.31496062992125984" top="0.35433070866141736" bottom="0.35433070866141736" header="0" footer="0"/>
  <pageSetup paperSize="9" scale="46" fitToHeight="4" orientation="portrait" r:id="rId1"/>
  <rowBreaks count="3" manualBreakCount="3">
    <brk id="57" max="9" man="1"/>
    <brk id="127" max="9" man="1"/>
    <brk id="18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K226"/>
  <sheetViews>
    <sheetView workbookViewId="0">
      <selection activeCell="H24" sqref="H24"/>
    </sheetView>
  </sheetViews>
  <sheetFormatPr defaultRowHeight="15" x14ac:dyDescent="0.25"/>
  <cols>
    <col min="8" max="8" width="10.375" customWidth="1"/>
  </cols>
  <sheetData>
    <row r="1" spans="1:11" ht="15" customHeight="1" x14ac:dyDescent="0.25">
      <c r="A1" s="226" t="s">
        <v>183</v>
      </c>
      <c r="B1" s="589" t="s">
        <v>111</v>
      </c>
      <c r="C1" s="589"/>
      <c r="D1" s="589"/>
      <c r="E1" s="589"/>
      <c r="F1" s="589"/>
      <c r="G1" s="226" t="s">
        <v>184</v>
      </c>
      <c r="H1" s="225" t="s">
        <v>185</v>
      </c>
      <c r="I1" s="589" t="s">
        <v>186</v>
      </c>
      <c r="J1" s="589"/>
      <c r="K1" s="589"/>
    </row>
    <row r="2" spans="1:11" ht="15" customHeight="1" x14ac:dyDescent="0.25">
      <c r="A2" s="226">
        <v>1</v>
      </c>
      <c r="B2" s="562">
        <v>2</v>
      </c>
      <c r="C2" s="658"/>
      <c r="D2" s="658"/>
      <c r="E2" s="658"/>
      <c r="F2" s="563"/>
      <c r="G2" s="226">
        <v>3</v>
      </c>
      <c r="H2" s="226">
        <v>4</v>
      </c>
      <c r="I2" s="659">
        <v>5</v>
      </c>
      <c r="J2" s="660"/>
      <c r="K2" s="661"/>
    </row>
    <row r="3" spans="1:11" ht="15" customHeight="1" x14ac:dyDescent="0.25">
      <c r="A3" s="226">
        <v>1</v>
      </c>
      <c r="B3" s="442" t="s">
        <v>267</v>
      </c>
      <c r="C3" s="442" t="s">
        <v>267</v>
      </c>
      <c r="D3" s="442" t="s">
        <v>267</v>
      </c>
      <c r="E3" s="442" t="s">
        <v>267</v>
      </c>
      <c r="F3" s="442" t="s">
        <v>267</v>
      </c>
      <c r="G3" s="444">
        <v>7</v>
      </c>
      <c r="H3" s="446">
        <v>7500</v>
      </c>
      <c r="I3" s="318"/>
      <c r="J3" s="319"/>
      <c r="K3" s="320">
        <f>G3*H3</f>
        <v>52500</v>
      </c>
    </row>
    <row r="4" spans="1:11" ht="15" customHeight="1" x14ac:dyDescent="0.25">
      <c r="A4" s="226">
        <v>2</v>
      </c>
      <c r="B4" s="442" t="s">
        <v>268</v>
      </c>
      <c r="C4" s="442" t="s">
        <v>268</v>
      </c>
      <c r="D4" s="442" t="s">
        <v>268</v>
      </c>
      <c r="E4" s="442" t="s">
        <v>268</v>
      </c>
      <c r="F4" s="442" t="s">
        <v>268</v>
      </c>
      <c r="G4" s="444">
        <v>6</v>
      </c>
      <c r="H4" s="446">
        <v>1500</v>
      </c>
      <c r="I4" s="318"/>
      <c r="J4" s="319"/>
      <c r="K4" s="320">
        <f>G4*H4</f>
        <v>9000</v>
      </c>
    </row>
    <row r="5" spans="1:11" ht="15" customHeight="1" x14ac:dyDescent="0.25">
      <c r="A5" s="226">
        <v>3</v>
      </c>
      <c r="B5" s="442" t="s">
        <v>269</v>
      </c>
      <c r="C5" s="442" t="s">
        <v>269</v>
      </c>
      <c r="D5" s="442" t="s">
        <v>269</v>
      </c>
      <c r="E5" s="442" t="s">
        <v>269</v>
      </c>
      <c r="F5" s="442" t="s">
        <v>269</v>
      </c>
      <c r="G5" s="444">
        <v>6</v>
      </c>
      <c r="H5" s="446">
        <v>4500</v>
      </c>
      <c r="I5" s="318"/>
      <c r="J5" s="319"/>
      <c r="K5" s="320">
        <f>G5*H5</f>
        <v>27000</v>
      </c>
    </row>
    <row r="6" spans="1:11" ht="15" customHeight="1" x14ac:dyDescent="0.25">
      <c r="A6" s="226">
        <v>4</v>
      </c>
      <c r="B6" s="442" t="s">
        <v>270</v>
      </c>
      <c r="C6" s="442" t="s">
        <v>270</v>
      </c>
      <c r="D6" s="442" t="s">
        <v>270</v>
      </c>
      <c r="E6" s="442" t="s">
        <v>270</v>
      </c>
      <c r="F6" s="442" t="s">
        <v>270</v>
      </c>
      <c r="G6" s="444">
        <v>2</v>
      </c>
      <c r="H6" s="446">
        <v>13000</v>
      </c>
      <c r="I6" s="655">
        <f t="shared" ref="I6:I15" si="0">G6*H6</f>
        <v>26000</v>
      </c>
      <c r="J6" s="656"/>
      <c r="K6" s="657"/>
    </row>
    <row r="7" spans="1:11" ht="15" customHeight="1" x14ac:dyDescent="0.25">
      <c r="A7" s="226">
        <v>5</v>
      </c>
      <c r="B7" s="443" t="s">
        <v>271</v>
      </c>
      <c r="C7" s="443" t="s">
        <v>271</v>
      </c>
      <c r="D7" s="443" t="s">
        <v>271</v>
      </c>
      <c r="E7" s="443" t="s">
        <v>271</v>
      </c>
      <c r="F7" s="443" t="s">
        <v>271</v>
      </c>
      <c r="G7" s="445">
        <v>5</v>
      </c>
      <c r="H7" s="447">
        <v>1000</v>
      </c>
      <c r="I7" s="655">
        <f t="shared" si="0"/>
        <v>5000</v>
      </c>
      <c r="J7" s="656"/>
      <c r="K7" s="657"/>
    </row>
    <row r="8" spans="1:11" ht="15" customHeight="1" x14ac:dyDescent="0.25">
      <c r="A8" s="226">
        <v>6</v>
      </c>
      <c r="B8" s="443" t="s">
        <v>272</v>
      </c>
      <c r="C8" s="443" t="s">
        <v>272</v>
      </c>
      <c r="D8" s="443" t="s">
        <v>272</v>
      </c>
      <c r="E8" s="443" t="s">
        <v>272</v>
      </c>
      <c r="F8" s="443" t="s">
        <v>272</v>
      </c>
      <c r="G8" s="445">
        <v>2</v>
      </c>
      <c r="H8" s="447">
        <v>2100</v>
      </c>
      <c r="I8" s="655">
        <f t="shared" si="0"/>
        <v>4200</v>
      </c>
      <c r="J8" s="656"/>
      <c r="K8" s="657"/>
    </row>
    <row r="9" spans="1:11" ht="33" x14ac:dyDescent="0.25">
      <c r="A9" s="226">
        <v>7</v>
      </c>
      <c r="B9" s="442" t="s">
        <v>273</v>
      </c>
      <c r="C9" s="442" t="s">
        <v>273</v>
      </c>
      <c r="D9" s="442" t="s">
        <v>273</v>
      </c>
      <c r="E9" s="442" t="s">
        <v>273</v>
      </c>
      <c r="F9" s="442" t="s">
        <v>273</v>
      </c>
      <c r="G9" s="444">
        <v>4</v>
      </c>
      <c r="H9" s="446">
        <v>500</v>
      </c>
      <c r="I9" s="655">
        <f t="shared" si="0"/>
        <v>2000</v>
      </c>
      <c r="J9" s="656"/>
      <c r="K9" s="657"/>
    </row>
    <row r="10" spans="1:11" ht="15" customHeight="1" x14ac:dyDescent="0.25">
      <c r="A10" s="226">
        <v>8</v>
      </c>
      <c r="B10" s="442" t="s">
        <v>274</v>
      </c>
      <c r="C10" s="442" t="s">
        <v>274</v>
      </c>
      <c r="D10" s="442" t="s">
        <v>274</v>
      </c>
      <c r="E10" s="442" t="s">
        <v>274</v>
      </c>
      <c r="F10" s="442" t="s">
        <v>274</v>
      </c>
      <c r="G10" s="444">
        <v>20</v>
      </c>
      <c r="H10" s="446">
        <v>100</v>
      </c>
      <c r="I10" s="655">
        <f t="shared" si="0"/>
        <v>2000</v>
      </c>
      <c r="J10" s="656"/>
      <c r="K10" s="657"/>
    </row>
    <row r="11" spans="1:11" ht="15" customHeight="1" x14ac:dyDescent="0.25">
      <c r="A11" s="226">
        <v>9</v>
      </c>
      <c r="B11" s="442" t="s">
        <v>208</v>
      </c>
      <c r="C11" s="442" t="s">
        <v>208</v>
      </c>
      <c r="D11" s="442" t="s">
        <v>208</v>
      </c>
      <c r="E11" s="442" t="s">
        <v>208</v>
      </c>
      <c r="F11" s="442" t="s">
        <v>208</v>
      </c>
      <c r="G11" s="444">
        <v>15</v>
      </c>
      <c r="H11" s="446">
        <v>250</v>
      </c>
      <c r="I11" s="655">
        <f t="shared" si="0"/>
        <v>3750</v>
      </c>
      <c r="J11" s="656"/>
      <c r="K11" s="657"/>
    </row>
    <row r="12" spans="1:11" ht="15" customHeight="1" x14ac:dyDescent="0.25">
      <c r="A12" s="226">
        <v>10</v>
      </c>
      <c r="B12" s="442" t="s">
        <v>207</v>
      </c>
      <c r="C12" s="442" t="s">
        <v>207</v>
      </c>
      <c r="D12" s="442" t="s">
        <v>207</v>
      </c>
      <c r="E12" s="442" t="s">
        <v>207</v>
      </c>
      <c r="F12" s="442" t="s">
        <v>207</v>
      </c>
      <c r="G12" s="444">
        <v>100</v>
      </c>
      <c r="H12" s="446">
        <v>25</v>
      </c>
      <c r="I12" s="655">
        <f t="shared" si="0"/>
        <v>2500</v>
      </c>
      <c r="J12" s="656"/>
      <c r="K12" s="657"/>
    </row>
    <row r="13" spans="1:11" ht="15" customHeight="1" x14ac:dyDescent="0.25">
      <c r="A13" s="226">
        <v>11</v>
      </c>
      <c r="B13" s="442" t="s">
        <v>275</v>
      </c>
      <c r="C13" s="442" t="s">
        <v>275</v>
      </c>
      <c r="D13" s="442" t="s">
        <v>275</v>
      </c>
      <c r="E13" s="442" t="s">
        <v>275</v>
      </c>
      <c r="F13" s="442" t="s">
        <v>275</v>
      </c>
      <c r="G13" s="444">
        <v>30</v>
      </c>
      <c r="H13" s="446">
        <v>40</v>
      </c>
      <c r="I13" s="655">
        <f t="shared" si="0"/>
        <v>1200</v>
      </c>
      <c r="J13" s="656"/>
      <c r="K13" s="657"/>
    </row>
    <row r="14" spans="1:11" ht="15" customHeight="1" x14ac:dyDescent="0.25">
      <c r="A14" s="226">
        <v>12</v>
      </c>
      <c r="B14" s="442" t="s">
        <v>276</v>
      </c>
      <c r="C14" s="442" t="s">
        <v>276</v>
      </c>
      <c r="D14" s="442" t="s">
        <v>276</v>
      </c>
      <c r="E14" s="442" t="s">
        <v>276</v>
      </c>
      <c r="F14" s="442" t="s">
        <v>276</v>
      </c>
      <c r="G14" s="444">
        <v>40</v>
      </c>
      <c r="H14" s="446">
        <v>1500</v>
      </c>
      <c r="I14" s="655">
        <f t="shared" si="0"/>
        <v>60000</v>
      </c>
      <c r="J14" s="656"/>
      <c r="K14" s="657"/>
    </row>
    <row r="15" spans="1:11" ht="15" customHeight="1" x14ac:dyDescent="0.25">
      <c r="A15" s="226">
        <v>13</v>
      </c>
      <c r="B15" s="443" t="s">
        <v>277</v>
      </c>
      <c r="C15" s="443" t="s">
        <v>277</v>
      </c>
      <c r="D15" s="443" t="s">
        <v>277</v>
      </c>
      <c r="E15" s="443" t="s">
        <v>277</v>
      </c>
      <c r="F15" s="443" t="s">
        <v>277</v>
      </c>
      <c r="G15" s="444">
        <v>10</v>
      </c>
      <c r="H15" s="446">
        <v>1200</v>
      </c>
      <c r="I15" s="655">
        <f t="shared" si="0"/>
        <v>12000</v>
      </c>
      <c r="J15" s="656"/>
      <c r="K15" s="657"/>
    </row>
    <row r="16" spans="1:11" ht="66" x14ac:dyDescent="0.25">
      <c r="A16" s="226">
        <v>14</v>
      </c>
      <c r="B16" s="443" t="s">
        <v>278</v>
      </c>
      <c r="C16" s="443" t="s">
        <v>278</v>
      </c>
      <c r="D16" s="443" t="s">
        <v>278</v>
      </c>
      <c r="E16" s="443" t="s">
        <v>278</v>
      </c>
      <c r="F16" s="443" t="s">
        <v>278</v>
      </c>
      <c r="G16" s="444">
        <v>5</v>
      </c>
      <c r="H16" s="446">
        <v>1200</v>
      </c>
      <c r="I16" s="246"/>
      <c r="J16" s="247"/>
      <c r="K16" s="316">
        <f>G16*H16</f>
        <v>6000</v>
      </c>
    </row>
    <row r="17" spans="1:11" ht="15" customHeight="1" x14ac:dyDescent="0.25">
      <c r="A17" s="226">
        <v>15</v>
      </c>
      <c r="B17" s="443" t="s">
        <v>279</v>
      </c>
      <c r="C17" s="443" t="s">
        <v>279</v>
      </c>
      <c r="D17" s="443" t="s">
        <v>279</v>
      </c>
      <c r="E17" s="443" t="s">
        <v>279</v>
      </c>
      <c r="F17" s="443" t="s">
        <v>279</v>
      </c>
      <c r="G17" s="444">
        <v>5</v>
      </c>
      <c r="H17" s="446">
        <v>1200</v>
      </c>
      <c r="I17" s="246"/>
      <c r="J17" s="247"/>
      <c r="K17" s="316">
        <f t="shared" ref="K17:K40" si="1">G17*H17</f>
        <v>6000</v>
      </c>
    </row>
    <row r="18" spans="1:11" ht="15" customHeight="1" x14ac:dyDescent="0.25">
      <c r="A18" s="226">
        <v>16</v>
      </c>
      <c r="B18" s="443" t="s">
        <v>280</v>
      </c>
      <c r="C18" s="443" t="s">
        <v>280</v>
      </c>
      <c r="D18" s="443" t="s">
        <v>280</v>
      </c>
      <c r="E18" s="443" t="s">
        <v>280</v>
      </c>
      <c r="F18" s="443" t="s">
        <v>280</v>
      </c>
      <c r="G18" s="444">
        <v>20</v>
      </c>
      <c r="H18" s="446">
        <v>400</v>
      </c>
      <c r="I18" s="246"/>
      <c r="J18" s="247"/>
      <c r="K18" s="316">
        <f t="shared" si="1"/>
        <v>8000</v>
      </c>
    </row>
    <row r="19" spans="1:11" ht="15" customHeight="1" x14ac:dyDescent="0.25">
      <c r="A19" s="226">
        <v>17</v>
      </c>
      <c r="B19" s="443" t="s">
        <v>281</v>
      </c>
      <c r="C19" s="443" t="s">
        <v>281</v>
      </c>
      <c r="D19" s="443" t="s">
        <v>281</v>
      </c>
      <c r="E19" s="443" t="s">
        <v>281</v>
      </c>
      <c r="F19" s="443" t="s">
        <v>281</v>
      </c>
      <c r="G19" s="444">
        <v>20</v>
      </c>
      <c r="H19" s="446">
        <v>300</v>
      </c>
      <c r="I19" s="246"/>
      <c r="J19" s="247"/>
      <c r="K19" s="316">
        <f t="shared" si="1"/>
        <v>6000</v>
      </c>
    </row>
    <row r="20" spans="1:11" ht="15" customHeight="1" x14ac:dyDescent="0.25">
      <c r="A20" s="226">
        <v>18</v>
      </c>
      <c r="B20" s="443" t="s">
        <v>205</v>
      </c>
      <c r="C20" s="443" t="s">
        <v>205</v>
      </c>
      <c r="D20" s="443" t="s">
        <v>205</v>
      </c>
      <c r="E20" s="443" t="s">
        <v>205</v>
      </c>
      <c r="F20" s="443" t="s">
        <v>205</v>
      </c>
      <c r="G20" s="444">
        <v>15</v>
      </c>
      <c r="H20" s="446">
        <v>900</v>
      </c>
      <c r="I20" s="246"/>
      <c r="J20" s="247"/>
      <c r="K20" s="316">
        <f t="shared" si="1"/>
        <v>13500</v>
      </c>
    </row>
    <row r="21" spans="1:11" ht="15" customHeight="1" x14ac:dyDescent="0.25">
      <c r="A21" s="226">
        <v>19</v>
      </c>
      <c r="B21" s="443" t="s">
        <v>282</v>
      </c>
      <c r="C21" s="443" t="s">
        <v>282</v>
      </c>
      <c r="D21" s="443" t="s">
        <v>282</v>
      </c>
      <c r="E21" s="443" t="s">
        <v>282</v>
      </c>
      <c r="F21" s="443" t="s">
        <v>282</v>
      </c>
      <c r="G21" s="444">
        <v>5</v>
      </c>
      <c r="H21" s="446">
        <v>3500</v>
      </c>
      <c r="I21" s="246"/>
      <c r="J21" s="247"/>
      <c r="K21" s="316">
        <f t="shared" si="1"/>
        <v>17500</v>
      </c>
    </row>
    <row r="22" spans="1:11" ht="15" customHeight="1" x14ac:dyDescent="0.25">
      <c r="A22" s="226">
        <v>20</v>
      </c>
      <c r="B22" s="443" t="s">
        <v>283</v>
      </c>
      <c r="C22" s="443" t="s">
        <v>283</v>
      </c>
      <c r="D22" s="443" t="s">
        <v>283</v>
      </c>
      <c r="E22" s="443" t="s">
        <v>283</v>
      </c>
      <c r="F22" s="443" t="s">
        <v>283</v>
      </c>
      <c r="G22" s="444">
        <v>10</v>
      </c>
      <c r="H22" s="446">
        <v>811</v>
      </c>
      <c r="I22" s="246"/>
      <c r="J22" s="247"/>
      <c r="K22" s="316">
        <f t="shared" si="1"/>
        <v>8110</v>
      </c>
    </row>
    <row r="23" spans="1:11" ht="15" customHeight="1" x14ac:dyDescent="0.25">
      <c r="A23" s="226">
        <v>21</v>
      </c>
      <c r="B23" s="443" t="s">
        <v>284</v>
      </c>
      <c r="C23" s="443" t="s">
        <v>284</v>
      </c>
      <c r="D23" s="443" t="s">
        <v>284</v>
      </c>
      <c r="E23" s="443" t="s">
        <v>284</v>
      </c>
      <c r="F23" s="443" t="s">
        <v>284</v>
      </c>
      <c r="G23" s="444">
        <v>10</v>
      </c>
      <c r="H23" s="446">
        <v>100</v>
      </c>
      <c r="I23" s="246"/>
      <c r="J23" s="247"/>
      <c r="K23" s="316">
        <f t="shared" si="1"/>
        <v>1000</v>
      </c>
    </row>
    <row r="24" spans="1:11" ht="15" customHeight="1" x14ac:dyDescent="0.25">
      <c r="A24" s="226">
        <v>22</v>
      </c>
      <c r="B24" s="443" t="s">
        <v>285</v>
      </c>
      <c r="C24" s="443" t="s">
        <v>285</v>
      </c>
      <c r="D24" s="443" t="s">
        <v>285</v>
      </c>
      <c r="E24" s="443" t="s">
        <v>285</v>
      </c>
      <c r="F24" s="443" t="s">
        <v>285</v>
      </c>
      <c r="G24" s="444">
        <v>5</v>
      </c>
      <c r="H24" s="446">
        <v>301</v>
      </c>
      <c r="I24" s="246"/>
      <c r="J24" s="247"/>
      <c r="K24" s="316">
        <f t="shared" si="1"/>
        <v>1505</v>
      </c>
    </row>
    <row r="25" spans="1:11" ht="15" customHeight="1" x14ac:dyDescent="0.25">
      <c r="A25" s="226">
        <v>23</v>
      </c>
      <c r="B25" s="443" t="s">
        <v>286</v>
      </c>
      <c r="C25" s="443" t="s">
        <v>286</v>
      </c>
      <c r="D25" s="443" t="s">
        <v>286</v>
      </c>
      <c r="E25" s="443" t="s">
        <v>286</v>
      </c>
      <c r="F25" s="443" t="s">
        <v>286</v>
      </c>
      <c r="G25" s="444">
        <v>30</v>
      </c>
      <c r="H25" s="446">
        <v>250</v>
      </c>
      <c r="I25" s="246"/>
      <c r="J25" s="247"/>
      <c r="K25" s="316">
        <f t="shared" si="1"/>
        <v>7500</v>
      </c>
    </row>
    <row r="26" spans="1:11" ht="15" customHeight="1" x14ac:dyDescent="0.25">
      <c r="A26" s="226">
        <v>24</v>
      </c>
      <c r="B26" s="443" t="s">
        <v>287</v>
      </c>
      <c r="C26" s="443" t="s">
        <v>287</v>
      </c>
      <c r="D26" s="443" t="s">
        <v>287</v>
      </c>
      <c r="E26" s="443" t="s">
        <v>287</v>
      </c>
      <c r="F26" s="443" t="s">
        <v>287</v>
      </c>
      <c r="G26" s="444">
        <v>5</v>
      </c>
      <c r="H26" s="446">
        <v>401</v>
      </c>
      <c r="I26" s="246"/>
      <c r="J26" s="247"/>
      <c r="K26" s="316">
        <f t="shared" si="1"/>
        <v>2005</v>
      </c>
    </row>
    <row r="27" spans="1:11" ht="15" customHeight="1" x14ac:dyDescent="0.25">
      <c r="A27" s="226">
        <v>25</v>
      </c>
      <c r="B27" s="443" t="s">
        <v>288</v>
      </c>
      <c r="C27" s="443" t="s">
        <v>288</v>
      </c>
      <c r="D27" s="443" t="s">
        <v>288</v>
      </c>
      <c r="E27" s="443" t="s">
        <v>288</v>
      </c>
      <c r="F27" s="443" t="s">
        <v>288</v>
      </c>
      <c r="G27" s="444">
        <v>20</v>
      </c>
      <c r="H27" s="446">
        <v>50</v>
      </c>
      <c r="I27" s="246"/>
      <c r="J27" s="247"/>
      <c r="K27" s="316">
        <f t="shared" si="1"/>
        <v>1000</v>
      </c>
    </row>
    <row r="28" spans="1:11" ht="15" customHeight="1" x14ac:dyDescent="0.25">
      <c r="A28" s="226">
        <v>26</v>
      </c>
      <c r="B28" s="443" t="s">
        <v>289</v>
      </c>
      <c r="C28" s="443" t="s">
        <v>289</v>
      </c>
      <c r="D28" s="443" t="s">
        <v>289</v>
      </c>
      <c r="E28" s="443" t="s">
        <v>289</v>
      </c>
      <c r="F28" s="443" t="s">
        <v>289</v>
      </c>
      <c r="G28" s="444">
        <v>40</v>
      </c>
      <c r="H28" s="446">
        <v>30</v>
      </c>
      <c r="I28" s="246"/>
      <c r="J28" s="247"/>
      <c r="K28" s="316">
        <f t="shared" si="1"/>
        <v>1200</v>
      </c>
    </row>
    <row r="29" spans="1:11" ht="15" customHeight="1" x14ac:dyDescent="0.25">
      <c r="A29" s="226">
        <v>27</v>
      </c>
      <c r="B29" s="443" t="s">
        <v>290</v>
      </c>
      <c r="C29" s="443" t="s">
        <v>290</v>
      </c>
      <c r="D29" s="443" t="s">
        <v>290</v>
      </c>
      <c r="E29" s="443" t="s">
        <v>290</v>
      </c>
      <c r="F29" s="443" t="s">
        <v>290</v>
      </c>
      <c r="G29" s="444">
        <v>10</v>
      </c>
      <c r="H29" s="446">
        <v>300</v>
      </c>
      <c r="I29" s="246"/>
      <c r="J29" s="247"/>
      <c r="K29" s="316">
        <f t="shared" si="1"/>
        <v>3000</v>
      </c>
    </row>
    <row r="30" spans="1:11" ht="15" customHeight="1" x14ac:dyDescent="0.25">
      <c r="A30" s="226">
        <v>28</v>
      </c>
      <c r="B30" s="443" t="s">
        <v>291</v>
      </c>
      <c r="C30" s="443" t="s">
        <v>291</v>
      </c>
      <c r="D30" s="443" t="s">
        <v>291</v>
      </c>
      <c r="E30" s="443" t="s">
        <v>291</v>
      </c>
      <c r="F30" s="443" t="s">
        <v>291</v>
      </c>
      <c r="G30" s="444">
        <v>10</v>
      </c>
      <c r="H30" s="446">
        <v>210</v>
      </c>
      <c r="I30" s="246"/>
      <c r="J30" s="247"/>
      <c r="K30" s="316">
        <f t="shared" si="1"/>
        <v>2100</v>
      </c>
    </row>
    <row r="31" spans="1:11" ht="33" x14ac:dyDescent="0.25">
      <c r="A31" s="226">
        <v>29</v>
      </c>
      <c r="B31" s="443" t="s">
        <v>292</v>
      </c>
      <c r="C31" s="443" t="s">
        <v>292</v>
      </c>
      <c r="D31" s="443" t="s">
        <v>292</v>
      </c>
      <c r="E31" s="443" t="s">
        <v>292</v>
      </c>
      <c r="F31" s="443" t="s">
        <v>292</v>
      </c>
      <c r="G31" s="444">
        <v>10</v>
      </c>
      <c r="H31" s="446">
        <v>150</v>
      </c>
      <c r="I31" s="246"/>
      <c r="J31" s="247"/>
      <c r="K31" s="316">
        <f t="shared" si="1"/>
        <v>1500</v>
      </c>
    </row>
    <row r="32" spans="1:11" ht="15" customHeight="1" x14ac:dyDescent="0.25">
      <c r="A32" s="307">
        <v>30</v>
      </c>
      <c r="B32" s="443" t="s">
        <v>293</v>
      </c>
      <c r="C32" s="443" t="s">
        <v>293</v>
      </c>
      <c r="D32" s="443" t="s">
        <v>293</v>
      </c>
      <c r="E32" s="443" t="s">
        <v>293</v>
      </c>
      <c r="F32" s="443" t="s">
        <v>293</v>
      </c>
      <c r="G32" s="444">
        <v>30</v>
      </c>
      <c r="H32" s="446">
        <v>50</v>
      </c>
      <c r="I32" s="246"/>
      <c r="J32" s="247"/>
      <c r="K32" s="316">
        <f t="shared" si="1"/>
        <v>1500</v>
      </c>
    </row>
    <row r="33" spans="1:11" ht="15" customHeight="1" x14ac:dyDescent="0.25">
      <c r="A33" s="307">
        <v>31</v>
      </c>
      <c r="B33" s="443" t="s">
        <v>294</v>
      </c>
      <c r="C33" s="443" t="s">
        <v>294</v>
      </c>
      <c r="D33" s="443" t="s">
        <v>294</v>
      </c>
      <c r="E33" s="443" t="s">
        <v>294</v>
      </c>
      <c r="F33" s="443" t="s">
        <v>294</v>
      </c>
      <c r="G33" s="444">
        <v>53</v>
      </c>
      <c r="H33" s="446">
        <v>30</v>
      </c>
      <c r="I33" s="246"/>
      <c r="J33" s="247"/>
      <c r="K33" s="316">
        <f t="shared" si="1"/>
        <v>1590</v>
      </c>
    </row>
    <row r="34" spans="1:11" ht="15" customHeight="1" x14ac:dyDescent="0.25">
      <c r="A34" s="307">
        <v>32</v>
      </c>
      <c r="B34" s="443" t="s">
        <v>295</v>
      </c>
      <c r="C34" s="443" t="s">
        <v>295</v>
      </c>
      <c r="D34" s="443" t="s">
        <v>295</v>
      </c>
      <c r="E34" s="443" t="s">
        <v>295</v>
      </c>
      <c r="F34" s="443" t="s">
        <v>295</v>
      </c>
      <c r="G34" s="444">
        <v>40</v>
      </c>
      <c r="H34" s="446">
        <v>100</v>
      </c>
      <c r="I34" s="246"/>
      <c r="J34" s="247"/>
      <c r="K34" s="316">
        <f t="shared" si="1"/>
        <v>4000</v>
      </c>
    </row>
    <row r="35" spans="1:11" ht="16.5" x14ac:dyDescent="0.25">
      <c r="A35" s="307">
        <v>33</v>
      </c>
      <c r="B35" s="443" t="s">
        <v>296</v>
      </c>
      <c r="C35" s="443" t="s">
        <v>296</v>
      </c>
      <c r="D35" s="443" t="s">
        <v>296</v>
      </c>
      <c r="E35" s="443" t="s">
        <v>296</v>
      </c>
      <c r="F35" s="443" t="s">
        <v>296</v>
      </c>
      <c r="G35" s="444">
        <v>50</v>
      </c>
      <c r="H35" s="446">
        <v>40</v>
      </c>
      <c r="I35" s="246"/>
      <c r="J35" s="247"/>
      <c r="K35" s="316">
        <f t="shared" si="1"/>
        <v>2000</v>
      </c>
    </row>
    <row r="36" spans="1:11" ht="33" x14ac:dyDescent="0.25">
      <c r="A36" s="307">
        <v>34</v>
      </c>
      <c r="B36" s="443" t="s">
        <v>297</v>
      </c>
      <c r="C36" s="443" t="s">
        <v>297</v>
      </c>
      <c r="D36" s="443" t="s">
        <v>297</v>
      </c>
      <c r="E36" s="443" t="s">
        <v>297</v>
      </c>
      <c r="F36" s="443" t="s">
        <v>297</v>
      </c>
      <c r="G36" s="444">
        <v>200</v>
      </c>
      <c r="H36" s="446">
        <v>80</v>
      </c>
      <c r="I36" s="246"/>
      <c r="J36" s="247"/>
      <c r="K36" s="316">
        <f t="shared" si="1"/>
        <v>16000</v>
      </c>
    </row>
    <row r="37" spans="1:11" ht="33" x14ac:dyDescent="0.25">
      <c r="A37" s="307">
        <v>35</v>
      </c>
      <c r="B37" s="443" t="s">
        <v>298</v>
      </c>
      <c r="C37" s="443" t="s">
        <v>298</v>
      </c>
      <c r="D37" s="443" t="s">
        <v>298</v>
      </c>
      <c r="E37" s="443" t="s">
        <v>298</v>
      </c>
      <c r="F37" s="443" t="s">
        <v>298</v>
      </c>
      <c r="G37" s="444">
        <v>70</v>
      </c>
      <c r="H37" s="446">
        <v>300</v>
      </c>
      <c r="I37" s="246"/>
      <c r="J37" s="247"/>
      <c r="K37" s="316">
        <f t="shared" si="1"/>
        <v>21000</v>
      </c>
    </row>
    <row r="38" spans="1:11" ht="33" x14ac:dyDescent="0.25">
      <c r="A38" s="307">
        <v>36</v>
      </c>
      <c r="B38" s="443" t="s">
        <v>299</v>
      </c>
      <c r="C38" s="443" t="s">
        <v>299</v>
      </c>
      <c r="D38" s="443" t="s">
        <v>299</v>
      </c>
      <c r="E38" s="443" t="s">
        <v>299</v>
      </c>
      <c r="F38" s="443" t="s">
        <v>299</v>
      </c>
      <c r="G38" s="444">
        <v>10</v>
      </c>
      <c r="H38" s="446">
        <v>400</v>
      </c>
      <c r="I38" s="246"/>
      <c r="J38" s="247"/>
      <c r="K38" s="316">
        <f t="shared" si="1"/>
        <v>4000</v>
      </c>
    </row>
    <row r="39" spans="1:11" ht="49.5" x14ac:dyDescent="0.25">
      <c r="A39" s="307">
        <v>37</v>
      </c>
      <c r="B39" s="443" t="s">
        <v>300</v>
      </c>
      <c r="C39" s="443" t="s">
        <v>300</v>
      </c>
      <c r="D39" s="443" t="s">
        <v>300</v>
      </c>
      <c r="E39" s="443" t="s">
        <v>300</v>
      </c>
      <c r="F39" s="443" t="s">
        <v>300</v>
      </c>
      <c r="G39" s="444">
        <v>10</v>
      </c>
      <c r="H39" s="446">
        <v>500</v>
      </c>
      <c r="I39" s="246"/>
      <c r="J39" s="247"/>
      <c r="K39" s="316">
        <f t="shared" si="1"/>
        <v>5000</v>
      </c>
    </row>
    <row r="40" spans="1:11" ht="33" x14ac:dyDescent="0.25">
      <c r="A40" s="307">
        <v>38</v>
      </c>
      <c r="B40" s="443" t="s">
        <v>301</v>
      </c>
      <c r="C40" s="443" t="s">
        <v>301</v>
      </c>
      <c r="D40" s="443" t="s">
        <v>301</v>
      </c>
      <c r="E40" s="443" t="s">
        <v>301</v>
      </c>
      <c r="F40" s="443" t="s">
        <v>301</v>
      </c>
      <c r="G40" s="444">
        <v>3000</v>
      </c>
      <c r="H40" s="446">
        <v>50</v>
      </c>
      <c r="I40" s="246"/>
      <c r="J40" s="247"/>
      <c r="K40" s="316">
        <f t="shared" si="1"/>
        <v>150000</v>
      </c>
    </row>
    <row r="41" spans="1:11" ht="16.5" x14ac:dyDescent="0.25">
      <c r="A41" s="307"/>
      <c r="B41" s="313"/>
      <c r="C41" s="314"/>
      <c r="D41" s="314"/>
      <c r="E41" s="314"/>
      <c r="F41" s="315"/>
      <c r="G41" s="444"/>
      <c r="H41" s="113"/>
      <c r="I41" s="246"/>
      <c r="J41" s="247"/>
      <c r="K41" s="316"/>
    </row>
    <row r="42" spans="1:11" x14ac:dyDescent="0.25">
      <c r="A42" s="307"/>
      <c r="B42" s="313"/>
      <c r="C42" s="314"/>
      <c r="D42" s="314"/>
      <c r="E42" s="314"/>
      <c r="F42" s="315"/>
      <c r="G42" s="307"/>
      <c r="H42" s="113"/>
      <c r="I42" s="246"/>
      <c r="J42" s="247"/>
      <c r="K42" s="316"/>
    </row>
    <row r="43" spans="1:11" x14ac:dyDescent="0.25">
      <c r="A43" s="307"/>
      <c r="B43" s="313"/>
      <c r="C43" s="314"/>
      <c r="D43" s="314"/>
      <c r="E43" s="314"/>
      <c r="F43" s="315"/>
      <c r="G43" s="307"/>
      <c r="H43" s="113"/>
      <c r="I43" s="246"/>
      <c r="J43" s="247"/>
      <c r="K43" s="316"/>
    </row>
    <row r="44" spans="1:11" x14ac:dyDescent="0.25">
      <c r="A44" s="307"/>
      <c r="B44" s="313"/>
      <c r="C44" s="314"/>
      <c r="D44" s="314"/>
      <c r="E44" s="314"/>
      <c r="F44" s="315"/>
      <c r="G44" s="307"/>
      <c r="H44" s="113"/>
      <c r="I44" s="246"/>
      <c r="J44" s="247"/>
      <c r="K44" s="316"/>
    </row>
    <row r="45" spans="1:11" x14ac:dyDescent="0.25">
      <c r="A45" s="307"/>
      <c r="B45" s="313"/>
      <c r="C45" s="314"/>
      <c r="D45" s="314"/>
      <c r="E45" s="314"/>
      <c r="F45" s="315"/>
      <c r="G45" s="307"/>
      <c r="H45" s="113"/>
      <c r="I45" s="246"/>
      <c r="J45" s="247"/>
      <c r="K45" s="316"/>
    </row>
    <row r="46" spans="1:11" x14ac:dyDescent="0.25">
      <c r="A46" s="307"/>
      <c r="B46" s="313"/>
      <c r="C46" s="314"/>
      <c r="D46" s="314"/>
      <c r="E46" s="314"/>
      <c r="F46" s="315"/>
      <c r="G46" s="307"/>
      <c r="H46" s="113"/>
      <c r="I46" s="246"/>
      <c r="J46" s="247"/>
      <c r="K46" s="316"/>
    </row>
    <row r="47" spans="1:11" x14ac:dyDescent="0.25">
      <c r="A47" s="307"/>
      <c r="B47" s="313"/>
      <c r="C47" s="314"/>
      <c r="D47" s="314"/>
      <c r="E47" s="314"/>
      <c r="F47" s="315"/>
      <c r="G47" s="307"/>
      <c r="H47" s="113"/>
      <c r="I47" s="246"/>
      <c r="J47" s="247"/>
      <c r="K47" s="316"/>
    </row>
    <row r="48" spans="1:11" x14ac:dyDescent="0.25">
      <c r="A48" s="307"/>
      <c r="B48" s="313"/>
      <c r="C48" s="314"/>
      <c r="D48" s="314"/>
      <c r="E48" s="314"/>
      <c r="F48" s="315"/>
      <c r="G48" s="307"/>
      <c r="H48" s="113"/>
      <c r="I48" s="246"/>
      <c r="J48" s="247"/>
      <c r="K48" s="316"/>
    </row>
    <row r="49" spans="1:11" x14ac:dyDescent="0.25">
      <c r="A49" s="307"/>
      <c r="B49" s="313"/>
      <c r="C49" s="314"/>
      <c r="D49" s="314"/>
      <c r="E49" s="314"/>
      <c r="F49" s="315"/>
      <c r="G49" s="307"/>
      <c r="H49" s="113"/>
      <c r="I49" s="246"/>
      <c r="J49" s="247"/>
      <c r="K49" s="316"/>
    </row>
    <row r="50" spans="1:11" ht="15" customHeight="1" x14ac:dyDescent="0.25">
      <c r="A50" s="307"/>
      <c r="B50" s="646"/>
      <c r="C50" s="593"/>
      <c r="D50" s="593"/>
      <c r="E50" s="593"/>
      <c r="F50" s="647"/>
      <c r="G50" s="307"/>
      <c r="H50" s="113"/>
      <c r="I50" s="247"/>
      <c r="J50" s="247"/>
      <c r="K50" s="316"/>
    </row>
    <row r="51" spans="1:11" ht="15" customHeight="1" x14ac:dyDescent="0.25">
      <c r="A51" s="307"/>
      <c r="B51" s="646"/>
      <c r="C51" s="593"/>
      <c r="D51" s="593"/>
      <c r="E51" s="593"/>
      <c r="F51" s="647"/>
      <c r="G51" s="307"/>
      <c r="H51" s="113"/>
      <c r="I51" s="247"/>
      <c r="J51" s="247"/>
      <c r="K51" s="316"/>
    </row>
    <row r="52" spans="1:11" ht="15" customHeight="1" x14ac:dyDescent="0.25">
      <c r="A52" s="307"/>
      <c r="B52" s="648"/>
      <c r="C52" s="648"/>
      <c r="D52" s="648"/>
      <c r="E52" s="648"/>
      <c r="F52" s="648"/>
      <c r="G52" s="307"/>
      <c r="H52" s="113"/>
      <c r="I52" s="649"/>
      <c r="J52" s="650"/>
      <c r="K52" s="650"/>
    </row>
    <row r="53" spans="1:11" ht="15" customHeight="1" x14ac:dyDescent="0.25">
      <c r="A53" s="307"/>
      <c r="B53" s="651"/>
      <c r="C53" s="652"/>
      <c r="D53" s="652"/>
      <c r="E53" s="652"/>
      <c r="F53" s="653"/>
      <c r="G53" s="307"/>
      <c r="H53" s="113"/>
      <c r="I53" s="245"/>
      <c r="J53" s="245"/>
      <c r="K53" s="312"/>
    </row>
    <row r="54" spans="1:11" ht="15" customHeight="1" x14ac:dyDescent="0.25">
      <c r="A54" s="307"/>
      <c r="B54" s="654"/>
      <c r="C54" s="654"/>
      <c r="D54" s="654"/>
      <c r="E54" s="654"/>
      <c r="F54" s="654"/>
      <c r="G54" s="317"/>
      <c r="H54" s="222"/>
      <c r="I54" s="655"/>
      <c r="J54" s="656"/>
      <c r="K54" s="657"/>
    </row>
    <row r="55" spans="1:11" ht="15" customHeight="1" x14ac:dyDescent="0.25">
      <c r="A55" s="307"/>
      <c r="B55" s="651"/>
      <c r="C55" s="652"/>
      <c r="D55" s="652"/>
      <c r="E55" s="652"/>
      <c r="F55" s="653"/>
      <c r="G55" s="307"/>
      <c r="H55" s="113"/>
      <c r="I55" s="645"/>
      <c r="J55" s="645"/>
      <c r="K55" s="645"/>
    </row>
    <row r="56" spans="1:11" ht="15" customHeight="1" x14ac:dyDescent="0.25">
      <c r="A56" s="307"/>
      <c r="B56" s="642"/>
      <c r="C56" s="643"/>
      <c r="D56" s="643"/>
      <c r="E56" s="643"/>
      <c r="F56" s="644"/>
      <c r="G56" s="307"/>
      <c r="H56" s="113"/>
      <c r="I56" s="645"/>
      <c r="J56" s="645"/>
      <c r="K56" s="645"/>
    </row>
    <row r="57" spans="1:11" ht="15" customHeight="1" x14ac:dyDescent="0.25">
      <c r="A57" s="307"/>
      <c r="B57" s="642"/>
      <c r="C57" s="643"/>
      <c r="D57" s="643"/>
      <c r="E57" s="643"/>
      <c r="F57" s="644"/>
      <c r="G57" s="307"/>
      <c r="H57" s="113"/>
      <c r="I57" s="645"/>
      <c r="J57" s="645"/>
      <c r="K57" s="645"/>
    </row>
    <row r="58" spans="1:11" ht="15" customHeight="1" x14ac:dyDescent="0.25">
      <c r="A58" s="307"/>
      <c r="B58" s="642"/>
      <c r="C58" s="643"/>
      <c r="D58" s="643"/>
      <c r="E58" s="643"/>
      <c r="F58" s="644"/>
      <c r="G58" s="307"/>
      <c r="H58" s="113"/>
      <c r="I58" s="645"/>
      <c r="J58" s="645"/>
      <c r="K58" s="645"/>
    </row>
    <row r="59" spans="1:11" ht="15" customHeight="1" x14ac:dyDescent="0.25">
      <c r="A59" s="307"/>
      <c r="B59" s="642"/>
      <c r="C59" s="643"/>
      <c r="D59" s="643"/>
      <c r="E59" s="643"/>
      <c r="F59" s="644"/>
      <c r="G59" s="307"/>
      <c r="H59" s="113"/>
      <c r="I59" s="645"/>
      <c r="J59" s="645"/>
      <c r="K59" s="645"/>
    </row>
    <row r="60" spans="1:11" ht="15" customHeight="1" x14ac:dyDescent="0.25">
      <c r="A60" s="307"/>
      <c r="B60" s="642"/>
      <c r="C60" s="643"/>
      <c r="D60" s="643"/>
      <c r="E60" s="643"/>
      <c r="F60" s="644"/>
      <c r="G60" s="307"/>
      <c r="H60" s="113"/>
      <c r="I60" s="645"/>
      <c r="J60" s="645"/>
      <c r="K60" s="645"/>
    </row>
    <row r="61" spans="1:11" ht="15" customHeight="1" x14ac:dyDescent="0.25">
      <c r="A61" s="307"/>
      <c r="B61" s="641"/>
      <c r="C61" s="641"/>
      <c r="D61" s="641"/>
      <c r="E61" s="641"/>
      <c r="F61" s="641"/>
      <c r="G61" s="277"/>
      <c r="H61" s="278"/>
      <c r="I61" s="245"/>
      <c r="J61" s="245"/>
      <c r="K61" s="312"/>
    </row>
    <row r="62" spans="1:11" ht="15" customHeight="1" x14ac:dyDescent="0.25">
      <c r="A62" s="307"/>
      <c r="B62" s="641"/>
      <c r="C62" s="641"/>
      <c r="D62" s="641"/>
      <c r="E62" s="641"/>
      <c r="F62" s="641"/>
      <c r="G62" s="277"/>
      <c r="H62" s="278"/>
      <c r="I62" s="245"/>
      <c r="J62" s="245"/>
      <c r="K62" s="312"/>
    </row>
    <row r="63" spans="1:11" ht="15" customHeight="1" x14ac:dyDescent="0.25">
      <c r="A63" s="307"/>
      <c r="B63" s="641"/>
      <c r="C63" s="641"/>
      <c r="D63" s="641"/>
      <c r="E63" s="641"/>
      <c r="F63" s="641"/>
      <c r="G63" s="277"/>
      <c r="H63" s="278"/>
      <c r="I63" s="245"/>
      <c r="J63" s="245"/>
      <c r="K63" s="312"/>
    </row>
    <row r="64" spans="1:11" ht="15" customHeight="1" x14ac:dyDescent="0.25">
      <c r="A64" s="307"/>
      <c r="B64" s="641"/>
      <c r="C64" s="641"/>
      <c r="D64" s="641"/>
      <c r="E64" s="641"/>
      <c r="F64" s="641"/>
      <c r="G64" s="277"/>
      <c r="H64" s="278"/>
      <c r="I64" s="245"/>
      <c r="J64" s="245"/>
      <c r="K64" s="312"/>
    </row>
    <row r="65" spans="1:11" ht="15" customHeight="1" x14ac:dyDescent="0.25">
      <c r="A65" s="307"/>
      <c r="B65" s="641"/>
      <c r="C65" s="641"/>
      <c r="D65" s="641"/>
      <c r="E65" s="641"/>
      <c r="F65" s="641"/>
      <c r="G65" s="277"/>
      <c r="H65" s="278"/>
      <c r="I65" s="245"/>
      <c r="J65" s="245"/>
      <c r="K65" s="312"/>
    </row>
    <row r="66" spans="1:11" ht="15" customHeight="1" x14ac:dyDescent="0.25">
      <c r="A66" s="307"/>
      <c r="B66" s="641"/>
      <c r="C66" s="641"/>
      <c r="D66" s="641"/>
      <c r="E66" s="641"/>
      <c r="F66" s="641"/>
      <c r="G66" s="277"/>
      <c r="H66" s="278"/>
      <c r="I66" s="245"/>
      <c r="J66" s="245"/>
      <c r="K66" s="312"/>
    </row>
    <row r="67" spans="1:11" ht="15" customHeight="1" x14ac:dyDescent="0.25">
      <c r="A67" s="307"/>
      <c r="B67" s="641"/>
      <c r="C67" s="641"/>
      <c r="D67" s="641"/>
      <c r="E67" s="641"/>
      <c r="F67" s="641"/>
      <c r="G67" s="277"/>
      <c r="H67" s="278"/>
      <c r="I67" s="245"/>
      <c r="J67" s="245"/>
      <c r="K67" s="312"/>
    </row>
    <row r="68" spans="1:11" ht="15" customHeight="1" x14ac:dyDescent="0.25">
      <c r="A68" s="307"/>
      <c r="B68" s="641"/>
      <c r="C68" s="641"/>
      <c r="D68" s="641"/>
      <c r="E68" s="641"/>
      <c r="F68" s="641"/>
      <c r="G68" s="277"/>
      <c r="H68" s="278"/>
      <c r="I68" s="245"/>
      <c r="J68" s="245"/>
      <c r="K68" s="312"/>
    </row>
    <row r="69" spans="1:11" ht="15" customHeight="1" x14ac:dyDescent="0.25">
      <c r="A69" s="307"/>
      <c r="B69" s="641"/>
      <c r="C69" s="641"/>
      <c r="D69" s="641"/>
      <c r="E69" s="641"/>
      <c r="F69" s="641"/>
      <c r="G69" s="277"/>
      <c r="H69" s="278"/>
      <c r="I69" s="245"/>
      <c r="J69" s="245"/>
      <c r="K69" s="312"/>
    </row>
    <row r="70" spans="1:11" ht="15" customHeight="1" x14ac:dyDescent="0.25">
      <c r="A70" s="307"/>
      <c r="B70" s="641"/>
      <c r="C70" s="641"/>
      <c r="D70" s="641"/>
      <c r="E70" s="641"/>
      <c r="F70" s="641"/>
      <c r="G70" s="277"/>
      <c r="H70" s="278"/>
      <c r="I70" s="245"/>
      <c r="J70" s="245"/>
      <c r="K70" s="312"/>
    </row>
    <row r="71" spans="1:11" ht="15" customHeight="1" x14ac:dyDescent="0.25">
      <c r="A71" s="307"/>
      <c r="B71" s="641"/>
      <c r="C71" s="641"/>
      <c r="D71" s="641"/>
      <c r="E71" s="641"/>
      <c r="F71" s="641"/>
      <c r="G71" s="277"/>
      <c r="H71" s="278"/>
      <c r="I71" s="245"/>
      <c r="J71" s="245"/>
      <c r="K71" s="312"/>
    </row>
    <row r="72" spans="1:11" ht="15" customHeight="1" x14ac:dyDescent="0.25">
      <c r="A72" s="307"/>
      <c r="B72" s="641"/>
      <c r="C72" s="641"/>
      <c r="D72" s="641"/>
      <c r="E72" s="641"/>
      <c r="F72" s="641"/>
      <c r="G72" s="277"/>
      <c r="H72" s="278"/>
      <c r="I72" s="245"/>
      <c r="J72" s="245"/>
      <c r="K72" s="312"/>
    </row>
    <row r="73" spans="1:11" ht="15" customHeight="1" x14ac:dyDescent="0.25">
      <c r="A73" s="307"/>
      <c r="B73" s="641"/>
      <c r="C73" s="641"/>
      <c r="D73" s="641"/>
      <c r="E73" s="641"/>
      <c r="F73" s="641"/>
      <c r="G73" s="277"/>
      <c r="H73" s="278"/>
      <c r="I73" s="245"/>
      <c r="J73" s="245"/>
      <c r="K73" s="312"/>
    </row>
    <row r="74" spans="1:11" ht="15" customHeight="1" x14ac:dyDescent="0.25">
      <c r="A74" s="307"/>
      <c r="B74" s="641"/>
      <c r="C74" s="641"/>
      <c r="D74" s="641"/>
      <c r="E74" s="641"/>
      <c r="F74" s="641"/>
      <c r="G74" s="277"/>
      <c r="H74" s="278"/>
      <c r="I74" s="245"/>
      <c r="J74" s="245"/>
      <c r="K74" s="312"/>
    </row>
    <row r="75" spans="1:11" ht="15" customHeight="1" x14ac:dyDescent="0.25">
      <c r="A75" s="307"/>
      <c r="B75" s="641"/>
      <c r="C75" s="641"/>
      <c r="D75" s="641"/>
      <c r="E75" s="641"/>
      <c r="F75" s="641"/>
      <c r="G75" s="277"/>
      <c r="H75" s="278"/>
      <c r="I75" s="245"/>
      <c r="J75" s="245"/>
      <c r="K75" s="312"/>
    </row>
    <row r="76" spans="1:11" ht="15" customHeight="1" x14ac:dyDescent="0.25">
      <c r="A76" s="307"/>
      <c r="B76" s="641"/>
      <c r="C76" s="641"/>
      <c r="D76" s="641"/>
      <c r="E76" s="641"/>
      <c r="F76" s="641"/>
      <c r="G76" s="277"/>
      <c r="H76" s="278"/>
      <c r="I76" s="245"/>
      <c r="J76" s="245"/>
      <c r="K76" s="312"/>
    </row>
    <row r="77" spans="1:11" ht="15" customHeight="1" x14ac:dyDescent="0.25">
      <c r="A77" s="307"/>
      <c r="B77" s="641"/>
      <c r="C77" s="641"/>
      <c r="D77" s="641"/>
      <c r="E77" s="641"/>
      <c r="F77" s="641"/>
      <c r="G77" s="277"/>
      <c r="H77" s="278"/>
      <c r="I77" s="245"/>
      <c r="J77" s="245"/>
      <c r="K77" s="312"/>
    </row>
    <row r="78" spans="1:11" ht="15" customHeight="1" x14ac:dyDescent="0.25">
      <c r="A78" s="307"/>
      <c r="B78" s="641"/>
      <c r="C78" s="641"/>
      <c r="D78" s="641"/>
      <c r="E78" s="641"/>
      <c r="F78" s="641"/>
      <c r="G78" s="277"/>
      <c r="H78" s="278"/>
      <c r="I78" s="245"/>
      <c r="J78" s="245"/>
      <c r="K78" s="312"/>
    </row>
    <row r="79" spans="1:11" ht="15" customHeight="1" x14ac:dyDescent="0.25">
      <c r="A79" s="307"/>
      <c r="B79" s="641"/>
      <c r="C79" s="641"/>
      <c r="D79" s="641"/>
      <c r="E79" s="641"/>
      <c r="F79" s="641"/>
      <c r="G79" s="277"/>
      <c r="H79" s="278"/>
      <c r="I79" s="245"/>
      <c r="J79" s="245"/>
      <c r="K79" s="312"/>
    </row>
    <row r="80" spans="1:11" ht="15" customHeight="1" x14ac:dyDescent="0.25">
      <c r="A80" s="307"/>
      <c r="B80" s="641"/>
      <c r="C80" s="641"/>
      <c r="D80" s="641"/>
      <c r="E80" s="641"/>
      <c r="F80" s="641"/>
      <c r="G80" s="277"/>
      <c r="H80" s="278"/>
      <c r="I80" s="245"/>
      <c r="J80" s="245"/>
      <c r="K80" s="312"/>
    </row>
    <row r="81" spans="1:11" ht="15" customHeight="1" x14ac:dyDescent="0.25">
      <c r="A81" s="307"/>
      <c r="B81" s="641"/>
      <c r="C81" s="641"/>
      <c r="D81" s="641"/>
      <c r="E81" s="641"/>
      <c r="F81" s="641"/>
      <c r="G81" s="277"/>
      <c r="H81" s="278"/>
      <c r="I81" s="245"/>
      <c r="J81" s="245"/>
      <c r="K81" s="312"/>
    </row>
    <row r="82" spans="1:11" ht="15" customHeight="1" x14ac:dyDescent="0.25">
      <c r="A82" s="307"/>
      <c r="B82" s="641"/>
      <c r="C82" s="641"/>
      <c r="D82" s="641"/>
      <c r="E82" s="641"/>
      <c r="F82" s="641"/>
      <c r="G82" s="277"/>
      <c r="H82" s="278"/>
      <c r="I82" s="245"/>
      <c r="J82" s="245"/>
      <c r="K82" s="312"/>
    </row>
    <row r="83" spans="1:11" ht="15" customHeight="1" x14ac:dyDescent="0.25">
      <c r="A83" s="307"/>
      <c r="B83" s="641"/>
      <c r="C83" s="641"/>
      <c r="D83" s="641"/>
      <c r="E83" s="641"/>
      <c r="F83" s="641"/>
      <c r="G83" s="277"/>
      <c r="H83" s="278"/>
      <c r="I83" s="245"/>
      <c r="J83" s="245"/>
      <c r="K83" s="312"/>
    </row>
    <row r="84" spans="1:11" ht="15" customHeight="1" x14ac:dyDescent="0.25">
      <c r="A84" s="307"/>
      <c r="B84" s="641"/>
      <c r="C84" s="641"/>
      <c r="D84" s="641"/>
      <c r="E84" s="641"/>
      <c r="F84" s="641"/>
      <c r="G84" s="277"/>
      <c r="H84" s="278"/>
      <c r="I84" s="245"/>
      <c r="J84" s="245"/>
      <c r="K84" s="312"/>
    </row>
    <row r="85" spans="1:11" ht="15" customHeight="1" x14ac:dyDescent="0.25">
      <c r="A85" s="307"/>
      <c r="B85" s="641"/>
      <c r="C85" s="641"/>
      <c r="D85" s="641"/>
      <c r="E85" s="641"/>
      <c r="F85" s="641"/>
      <c r="G85" s="277"/>
      <c r="H85" s="278"/>
      <c r="I85" s="245"/>
      <c r="J85" s="245"/>
      <c r="K85" s="312"/>
    </row>
    <row r="86" spans="1:11" ht="15" customHeight="1" x14ac:dyDescent="0.25">
      <c r="A86" s="307"/>
      <c r="B86" s="641"/>
      <c r="C86" s="641"/>
      <c r="D86" s="641"/>
      <c r="E86" s="641"/>
      <c r="F86" s="641"/>
      <c r="G86" s="277"/>
      <c r="H86" s="278"/>
      <c r="I86" s="245"/>
      <c r="J86" s="245"/>
      <c r="K86" s="312"/>
    </row>
    <row r="87" spans="1:11" ht="15" customHeight="1" x14ac:dyDescent="0.25">
      <c r="A87" s="307"/>
      <c r="B87" s="641"/>
      <c r="C87" s="641"/>
      <c r="D87" s="641"/>
      <c r="E87" s="641"/>
      <c r="F87" s="641"/>
      <c r="G87" s="277"/>
      <c r="H87" s="278"/>
      <c r="I87" s="245"/>
      <c r="J87" s="245"/>
      <c r="K87" s="312"/>
    </row>
    <row r="88" spans="1:11" ht="15" customHeight="1" x14ac:dyDescent="0.25">
      <c r="A88" s="307"/>
      <c r="B88" s="641"/>
      <c r="C88" s="641"/>
      <c r="D88" s="641"/>
      <c r="E88" s="641"/>
      <c r="F88" s="641"/>
      <c r="G88" s="277"/>
      <c r="H88" s="278"/>
      <c r="I88" s="245"/>
      <c r="J88" s="245"/>
      <c r="K88" s="312"/>
    </row>
    <row r="89" spans="1:11" ht="15" customHeight="1" x14ac:dyDescent="0.25">
      <c r="A89" s="307"/>
      <c r="B89" s="641"/>
      <c r="C89" s="641"/>
      <c r="D89" s="641"/>
      <c r="E89" s="641"/>
      <c r="F89" s="641"/>
      <c r="G89" s="277"/>
      <c r="H89" s="278"/>
      <c r="I89" s="245"/>
      <c r="J89" s="245"/>
      <c r="K89" s="312"/>
    </row>
    <row r="90" spans="1:11" ht="15" customHeight="1" x14ac:dyDescent="0.25">
      <c r="A90" s="307"/>
      <c r="B90" s="641"/>
      <c r="C90" s="641"/>
      <c r="D90" s="641"/>
      <c r="E90" s="641"/>
      <c r="F90" s="641"/>
      <c r="G90" s="277"/>
      <c r="H90" s="278"/>
      <c r="I90" s="245"/>
      <c r="J90" s="245"/>
      <c r="K90" s="312"/>
    </row>
    <row r="91" spans="1:11" ht="15" customHeight="1" x14ac:dyDescent="0.25">
      <c r="A91" s="307"/>
      <c r="B91" s="641"/>
      <c r="C91" s="641"/>
      <c r="D91" s="641"/>
      <c r="E91" s="641"/>
      <c r="F91" s="641"/>
      <c r="G91" s="277"/>
      <c r="H91" s="278"/>
      <c r="I91" s="245"/>
      <c r="J91" s="245"/>
      <c r="K91" s="312"/>
    </row>
    <row r="92" spans="1:11" ht="15" customHeight="1" x14ac:dyDescent="0.25">
      <c r="A92" s="307"/>
      <c r="B92" s="641"/>
      <c r="C92" s="641"/>
      <c r="D92" s="641"/>
      <c r="E92" s="641"/>
      <c r="F92" s="641"/>
      <c r="G92" s="277"/>
      <c r="H92" s="278"/>
      <c r="I92" s="245"/>
      <c r="J92" s="245"/>
      <c r="K92" s="312"/>
    </row>
    <row r="93" spans="1:11" ht="15" customHeight="1" x14ac:dyDescent="0.25">
      <c r="A93" s="307"/>
      <c r="B93" s="641"/>
      <c r="C93" s="641"/>
      <c r="D93" s="641"/>
      <c r="E93" s="641"/>
      <c r="F93" s="641"/>
      <c r="G93" s="277"/>
      <c r="H93" s="278"/>
      <c r="I93" s="245"/>
      <c r="J93" s="245"/>
      <c r="K93" s="312"/>
    </row>
    <row r="94" spans="1:11" ht="15" customHeight="1" x14ac:dyDescent="0.25">
      <c r="A94" s="307"/>
      <c r="B94" s="641"/>
      <c r="C94" s="641"/>
      <c r="D94" s="641"/>
      <c r="E94" s="641"/>
      <c r="F94" s="641"/>
      <c r="G94" s="277"/>
      <c r="H94" s="278"/>
      <c r="I94" s="245"/>
      <c r="J94" s="245"/>
      <c r="K94" s="312"/>
    </row>
    <row r="95" spans="1:11" ht="15" customHeight="1" x14ac:dyDescent="0.25">
      <c r="A95" s="307"/>
      <c r="B95" s="641"/>
      <c r="C95" s="641"/>
      <c r="D95" s="641"/>
      <c r="E95" s="641"/>
      <c r="F95" s="641"/>
      <c r="G95" s="277"/>
      <c r="H95" s="278"/>
      <c r="I95" s="245"/>
      <c r="J95" s="245"/>
      <c r="K95" s="312"/>
    </row>
    <row r="96" spans="1:11" ht="15" customHeight="1" x14ac:dyDescent="0.25">
      <c r="A96" s="307"/>
      <c r="B96" s="641"/>
      <c r="C96" s="641"/>
      <c r="D96" s="641"/>
      <c r="E96" s="641"/>
      <c r="F96" s="641"/>
      <c r="G96" s="277"/>
      <c r="H96" s="278"/>
      <c r="I96" s="245"/>
      <c r="J96" s="245"/>
      <c r="K96" s="312"/>
    </row>
    <row r="97" spans="1:11" ht="15" customHeight="1" x14ac:dyDescent="0.25">
      <c r="A97" s="307"/>
      <c r="B97" s="641"/>
      <c r="C97" s="641"/>
      <c r="D97" s="641"/>
      <c r="E97" s="641"/>
      <c r="F97" s="641"/>
      <c r="G97" s="277"/>
      <c r="H97" s="278"/>
      <c r="I97" s="245"/>
      <c r="J97" s="245"/>
      <c r="K97" s="312"/>
    </row>
    <row r="98" spans="1:11" ht="15" customHeight="1" x14ac:dyDescent="0.25">
      <c r="A98" s="307"/>
      <c r="B98" s="641"/>
      <c r="C98" s="641"/>
      <c r="D98" s="641"/>
      <c r="E98" s="641"/>
      <c r="F98" s="641"/>
      <c r="G98" s="277"/>
      <c r="H98" s="278"/>
      <c r="I98" s="245"/>
      <c r="J98" s="245"/>
      <c r="K98" s="312"/>
    </row>
    <row r="99" spans="1:11" ht="15" customHeight="1" x14ac:dyDescent="0.25">
      <c r="A99" s="307"/>
      <c r="B99" s="641"/>
      <c r="C99" s="641"/>
      <c r="D99" s="641"/>
      <c r="E99" s="641"/>
      <c r="F99" s="641"/>
      <c r="G99" s="277"/>
      <c r="H99" s="278"/>
      <c r="I99" s="245"/>
      <c r="J99" s="245"/>
      <c r="K99" s="312"/>
    </row>
    <row r="100" spans="1:11" ht="15" customHeight="1" x14ac:dyDescent="0.25">
      <c r="A100" s="307"/>
      <c r="B100" s="641"/>
      <c r="C100" s="641"/>
      <c r="D100" s="641"/>
      <c r="E100" s="641"/>
      <c r="F100" s="641"/>
      <c r="G100" s="277"/>
      <c r="H100" s="278"/>
      <c r="I100" s="245"/>
      <c r="J100" s="245"/>
      <c r="K100" s="312"/>
    </row>
    <row r="101" spans="1:11" ht="15" customHeight="1" x14ac:dyDescent="0.25">
      <c r="A101" s="307"/>
      <c r="B101" s="641"/>
      <c r="C101" s="641"/>
      <c r="D101" s="641"/>
      <c r="E101" s="641"/>
      <c r="F101" s="641"/>
      <c r="G101" s="277"/>
      <c r="H101" s="278"/>
      <c r="I101" s="245"/>
      <c r="J101" s="245"/>
      <c r="K101" s="312"/>
    </row>
    <row r="102" spans="1:11" ht="15" customHeight="1" x14ac:dyDescent="0.25">
      <c r="A102" s="307"/>
      <c r="B102" s="641"/>
      <c r="C102" s="641"/>
      <c r="D102" s="641"/>
      <c r="E102" s="641"/>
      <c r="F102" s="641"/>
      <c r="G102" s="277"/>
      <c r="H102" s="278"/>
      <c r="I102" s="245"/>
      <c r="J102" s="245"/>
      <c r="K102" s="312"/>
    </row>
    <row r="103" spans="1:11" ht="15" customHeight="1" x14ac:dyDescent="0.25">
      <c r="A103" s="307"/>
      <c r="B103" s="641"/>
      <c r="C103" s="641"/>
      <c r="D103" s="641"/>
      <c r="E103" s="641"/>
      <c r="F103" s="641"/>
      <c r="G103" s="277"/>
      <c r="H103" s="278"/>
      <c r="I103" s="245"/>
      <c r="J103" s="245"/>
      <c r="K103" s="312"/>
    </row>
    <row r="104" spans="1:11" ht="15" customHeight="1" x14ac:dyDescent="0.25">
      <c r="A104" s="307"/>
      <c r="B104" s="641"/>
      <c r="C104" s="641"/>
      <c r="D104" s="641"/>
      <c r="E104" s="641"/>
      <c r="F104" s="641"/>
      <c r="G104" s="277"/>
      <c r="H104" s="278"/>
      <c r="I104" s="245"/>
      <c r="J104" s="245"/>
      <c r="K104" s="312"/>
    </row>
    <row r="105" spans="1:11" ht="15" customHeight="1" x14ac:dyDescent="0.25">
      <c r="A105" s="307"/>
      <c r="B105" s="641"/>
      <c r="C105" s="641"/>
      <c r="D105" s="641"/>
      <c r="E105" s="641"/>
      <c r="F105" s="641"/>
      <c r="G105" s="277"/>
      <c r="H105" s="278"/>
      <c r="I105" s="245"/>
      <c r="J105" s="245"/>
      <c r="K105" s="312"/>
    </row>
    <row r="106" spans="1:11" ht="15" customHeight="1" x14ac:dyDescent="0.25">
      <c r="A106" s="307"/>
      <c r="B106" s="641"/>
      <c r="C106" s="641"/>
      <c r="D106" s="641"/>
      <c r="E106" s="641"/>
      <c r="F106" s="641"/>
      <c r="G106" s="277"/>
      <c r="H106" s="278"/>
      <c r="I106" s="245"/>
      <c r="J106" s="245"/>
      <c r="K106" s="312"/>
    </row>
    <row r="107" spans="1:11" ht="15" customHeight="1" x14ac:dyDescent="0.25">
      <c r="A107" s="307"/>
      <c r="B107" s="641"/>
      <c r="C107" s="641"/>
      <c r="D107" s="641"/>
      <c r="E107" s="641"/>
      <c r="F107" s="641"/>
      <c r="G107" s="277"/>
      <c r="H107" s="278"/>
      <c r="I107" s="245"/>
      <c r="J107" s="245"/>
      <c r="K107" s="312"/>
    </row>
    <row r="108" spans="1:11" ht="15" customHeight="1" x14ac:dyDescent="0.25">
      <c r="A108" s="307"/>
      <c r="B108" s="641"/>
      <c r="C108" s="641"/>
      <c r="D108" s="641"/>
      <c r="E108" s="641"/>
      <c r="F108" s="641"/>
      <c r="G108" s="277"/>
      <c r="H108" s="278"/>
      <c r="I108" s="245"/>
      <c r="J108" s="245"/>
      <c r="K108" s="312"/>
    </row>
    <row r="109" spans="1:11" x14ac:dyDescent="0.25">
      <c r="A109" s="307"/>
      <c r="B109" s="641"/>
      <c r="C109" s="641"/>
      <c r="D109" s="641"/>
      <c r="E109" s="641"/>
      <c r="F109" s="641"/>
      <c r="G109" s="277"/>
      <c r="H109" s="278"/>
      <c r="I109" s="245"/>
      <c r="J109" s="245"/>
      <c r="K109" s="312"/>
    </row>
    <row r="110" spans="1:11" ht="15" customHeight="1" x14ac:dyDescent="0.25">
      <c r="A110" s="307"/>
      <c r="B110" s="641"/>
      <c r="C110" s="641"/>
      <c r="D110" s="641"/>
      <c r="E110" s="641"/>
      <c r="F110" s="641"/>
      <c r="G110" s="277"/>
      <c r="H110" s="278"/>
      <c r="I110" s="245"/>
      <c r="J110" s="245"/>
      <c r="K110" s="312"/>
    </row>
    <row r="111" spans="1:11" ht="15" customHeight="1" x14ac:dyDescent="0.25">
      <c r="A111" s="307"/>
      <c r="B111" s="662"/>
      <c r="C111" s="663"/>
      <c r="D111" s="663"/>
      <c r="E111" s="663"/>
      <c r="F111" s="664"/>
      <c r="G111" s="277"/>
      <c r="H111" s="278"/>
      <c r="I111" s="311"/>
      <c r="J111" s="311"/>
      <c r="K111" s="312"/>
    </row>
    <row r="112" spans="1:11" ht="15" customHeight="1" x14ac:dyDescent="0.25">
      <c r="A112" s="307"/>
      <c r="B112" s="662"/>
      <c r="C112" s="663"/>
      <c r="D112" s="663"/>
      <c r="E112" s="663"/>
      <c r="F112" s="664"/>
      <c r="G112" s="277"/>
      <c r="H112" s="278"/>
      <c r="I112" s="311"/>
      <c r="J112" s="311"/>
      <c r="K112" s="312"/>
    </row>
    <row r="113" spans="1:11" ht="15" customHeight="1" x14ac:dyDescent="0.25">
      <c r="A113" s="307"/>
      <c r="B113" s="662"/>
      <c r="C113" s="663"/>
      <c r="D113" s="663"/>
      <c r="E113" s="663"/>
      <c r="F113" s="664"/>
      <c r="G113" s="277"/>
      <c r="H113" s="278"/>
      <c r="I113" s="311"/>
      <c r="J113" s="311"/>
      <c r="K113" s="312"/>
    </row>
    <row r="114" spans="1:11" ht="15" customHeight="1" x14ac:dyDescent="0.25">
      <c r="A114" s="307"/>
      <c r="B114" s="662"/>
      <c r="C114" s="663"/>
      <c r="D114" s="663"/>
      <c r="E114" s="663"/>
      <c r="F114" s="664"/>
      <c r="G114" s="277"/>
      <c r="H114" s="278"/>
      <c r="I114" s="311"/>
      <c r="J114" s="311"/>
      <c r="K114" s="312"/>
    </row>
    <row r="115" spans="1:11" x14ac:dyDescent="0.25">
      <c r="A115" s="307"/>
      <c r="B115" s="662"/>
      <c r="C115" s="663"/>
      <c r="D115" s="663"/>
      <c r="E115" s="663"/>
      <c r="F115" s="664"/>
      <c r="G115" s="277"/>
      <c r="H115" s="278"/>
      <c r="I115" s="665"/>
      <c r="J115" s="666"/>
      <c r="K115" s="667"/>
    </row>
    <row r="116" spans="1:11" x14ac:dyDescent="0.25">
      <c r="A116" s="307"/>
      <c r="B116" s="641"/>
      <c r="C116" s="641"/>
      <c r="D116" s="641"/>
      <c r="E116" s="641"/>
      <c r="F116" s="641"/>
      <c r="G116" s="277"/>
      <c r="H116" s="278"/>
      <c r="I116" s="666"/>
      <c r="J116" s="666"/>
      <c r="K116" s="667"/>
    </row>
    <row r="117" spans="1:11" ht="15.75" x14ac:dyDescent="0.25">
      <c r="A117" s="307"/>
      <c r="B117" s="639"/>
      <c r="C117" s="639"/>
      <c r="D117" s="639"/>
      <c r="E117" s="639"/>
      <c r="F117" s="639"/>
      <c r="G117" s="279"/>
      <c r="H117" s="279"/>
      <c r="I117" s="308"/>
      <c r="J117" s="308"/>
      <c r="K117" s="309"/>
    </row>
    <row r="118" spans="1:11" ht="15.75" x14ac:dyDescent="0.25">
      <c r="A118" s="307"/>
      <c r="B118" s="639"/>
      <c r="C118" s="639"/>
      <c r="D118" s="639"/>
      <c r="E118" s="639"/>
      <c r="F118" s="639"/>
      <c r="G118" s="279"/>
      <c r="H118" s="279"/>
      <c r="I118" s="308"/>
      <c r="J118" s="308"/>
      <c r="K118" s="309"/>
    </row>
    <row r="119" spans="1:11" ht="15.75" x14ac:dyDescent="0.25">
      <c r="A119" s="307"/>
      <c r="B119" s="639"/>
      <c r="C119" s="639"/>
      <c r="D119" s="639"/>
      <c r="E119" s="639"/>
      <c r="F119" s="639"/>
      <c r="G119" s="279"/>
      <c r="H119" s="279"/>
      <c r="I119" s="308"/>
      <c r="J119" s="308"/>
      <c r="K119" s="309"/>
    </row>
    <row r="120" spans="1:11" ht="15.75" x14ac:dyDescent="0.25">
      <c r="A120" s="307"/>
      <c r="B120" s="639"/>
      <c r="C120" s="639"/>
      <c r="D120" s="639"/>
      <c r="E120" s="639"/>
      <c r="F120" s="639"/>
      <c r="G120" s="279"/>
      <c r="H120" s="279"/>
      <c r="I120" s="308"/>
      <c r="J120" s="308"/>
      <c r="K120" s="309"/>
    </row>
    <row r="121" spans="1:11" ht="15.75" x14ac:dyDescent="0.25">
      <c r="A121" s="307"/>
      <c r="B121" s="639"/>
      <c r="C121" s="639"/>
      <c r="D121" s="639"/>
      <c r="E121" s="639"/>
      <c r="F121" s="639"/>
      <c r="G121" s="279"/>
      <c r="H121" s="279"/>
      <c r="I121" s="308"/>
      <c r="J121" s="308"/>
      <c r="K121" s="309"/>
    </row>
    <row r="122" spans="1:11" ht="15.75" x14ac:dyDescent="0.25">
      <c r="A122" s="307"/>
      <c r="B122" s="639"/>
      <c r="C122" s="639"/>
      <c r="D122" s="639"/>
      <c r="E122" s="639"/>
      <c r="F122" s="639"/>
      <c r="G122" s="279"/>
      <c r="H122" s="279"/>
      <c r="I122" s="308"/>
      <c r="J122" s="308"/>
      <c r="K122" s="309"/>
    </row>
    <row r="123" spans="1:11" ht="15.75" x14ac:dyDescent="0.25">
      <c r="A123" s="307"/>
      <c r="B123" s="639"/>
      <c r="C123" s="639"/>
      <c r="D123" s="639"/>
      <c r="E123" s="639"/>
      <c r="F123" s="639"/>
      <c r="G123" s="279"/>
      <c r="H123" s="279"/>
      <c r="I123" s="308"/>
      <c r="J123" s="308"/>
      <c r="K123" s="309"/>
    </row>
    <row r="124" spans="1:11" ht="15.75" x14ac:dyDescent="0.25">
      <c r="A124" s="307"/>
      <c r="B124" s="639"/>
      <c r="C124" s="639"/>
      <c r="D124" s="639"/>
      <c r="E124" s="639"/>
      <c r="F124" s="639"/>
      <c r="G124" s="279"/>
      <c r="H124" s="279"/>
      <c r="I124" s="308"/>
      <c r="J124" s="308"/>
      <c r="K124" s="309"/>
    </row>
    <row r="125" spans="1:11" ht="15.75" x14ac:dyDescent="0.25">
      <c r="A125" s="307"/>
      <c r="B125" s="639"/>
      <c r="C125" s="639"/>
      <c r="D125" s="639"/>
      <c r="E125" s="639"/>
      <c r="F125" s="639"/>
      <c r="G125" s="279"/>
      <c r="H125" s="279"/>
      <c r="I125" s="308"/>
      <c r="J125" s="308"/>
      <c r="K125" s="309"/>
    </row>
    <row r="126" spans="1:11" ht="15.75" x14ac:dyDescent="0.25">
      <c r="A126" s="307"/>
      <c r="B126" s="639"/>
      <c r="C126" s="639"/>
      <c r="D126" s="639"/>
      <c r="E126" s="639"/>
      <c r="F126" s="639"/>
      <c r="G126" s="279"/>
      <c r="H126" s="279"/>
      <c r="I126" s="308"/>
      <c r="J126" s="308"/>
      <c r="K126" s="309"/>
    </row>
    <row r="127" spans="1:11" ht="15.75" x14ac:dyDescent="0.25">
      <c r="A127" s="307"/>
      <c r="B127" s="639"/>
      <c r="C127" s="639"/>
      <c r="D127" s="639"/>
      <c r="E127" s="639"/>
      <c r="F127" s="639"/>
      <c r="G127" s="279"/>
      <c r="H127" s="279"/>
      <c r="I127" s="308"/>
      <c r="J127" s="308"/>
      <c r="K127" s="309"/>
    </row>
    <row r="128" spans="1:11" ht="15.75" x14ac:dyDescent="0.25">
      <c r="A128" s="307"/>
      <c r="B128" s="639"/>
      <c r="C128" s="639"/>
      <c r="D128" s="639"/>
      <c r="E128" s="639"/>
      <c r="F128" s="639"/>
      <c r="G128" s="279"/>
      <c r="H128" s="279"/>
      <c r="I128" s="308"/>
      <c r="J128" s="308"/>
      <c r="K128" s="309"/>
    </row>
    <row r="129" spans="1:11" ht="15.75" x14ac:dyDescent="0.25">
      <c r="A129" s="307"/>
      <c r="B129" s="639"/>
      <c r="C129" s="639"/>
      <c r="D129" s="639"/>
      <c r="E129" s="639"/>
      <c r="F129" s="639"/>
      <c r="G129" s="279"/>
      <c r="H129" s="279"/>
      <c r="I129" s="308"/>
      <c r="J129" s="308"/>
      <c r="K129" s="309"/>
    </row>
    <row r="130" spans="1:11" ht="15.75" x14ac:dyDescent="0.25">
      <c r="A130" s="307"/>
      <c r="B130" s="639"/>
      <c r="C130" s="639"/>
      <c r="D130" s="639"/>
      <c r="E130" s="639"/>
      <c r="F130" s="639"/>
      <c r="G130" s="279"/>
      <c r="H130" s="279"/>
      <c r="I130" s="308"/>
      <c r="J130" s="308"/>
      <c r="K130" s="309"/>
    </row>
    <row r="131" spans="1:11" ht="15.75" x14ac:dyDescent="0.25">
      <c r="A131" s="307"/>
      <c r="B131" s="639"/>
      <c r="C131" s="639"/>
      <c r="D131" s="639"/>
      <c r="E131" s="639"/>
      <c r="F131" s="639"/>
      <c r="G131" s="279"/>
      <c r="H131" s="279"/>
      <c r="I131" s="308"/>
      <c r="J131" s="308"/>
      <c r="K131" s="309"/>
    </row>
    <row r="132" spans="1:11" ht="15.75" x14ac:dyDescent="0.25">
      <c r="A132" s="307"/>
      <c r="B132" s="639"/>
      <c r="C132" s="639"/>
      <c r="D132" s="639"/>
      <c r="E132" s="639"/>
      <c r="F132" s="639"/>
      <c r="G132" s="279"/>
      <c r="H132" s="279"/>
      <c r="I132" s="308"/>
      <c r="J132" s="308"/>
      <c r="K132" s="309"/>
    </row>
    <row r="133" spans="1:11" ht="15.75" x14ac:dyDescent="0.25">
      <c r="A133" s="307"/>
      <c r="B133" s="639"/>
      <c r="C133" s="639"/>
      <c r="D133" s="639"/>
      <c r="E133" s="639"/>
      <c r="F133" s="639"/>
      <c r="G133" s="279"/>
      <c r="H133" s="279"/>
      <c r="I133" s="308"/>
      <c r="J133" s="308"/>
      <c r="K133" s="309"/>
    </row>
    <row r="134" spans="1:11" ht="15.75" x14ac:dyDescent="0.25">
      <c r="A134" s="307"/>
      <c r="B134" s="639"/>
      <c r="C134" s="639"/>
      <c r="D134" s="639"/>
      <c r="E134" s="639"/>
      <c r="F134" s="639"/>
      <c r="G134" s="279"/>
      <c r="H134" s="279"/>
      <c r="I134" s="308"/>
      <c r="J134" s="308"/>
      <c r="K134" s="309"/>
    </row>
    <row r="135" spans="1:11" ht="15.75" x14ac:dyDescent="0.25">
      <c r="A135" s="307"/>
      <c r="B135" s="639"/>
      <c r="C135" s="639"/>
      <c r="D135" s="639"/>
      <c r="E135" s="639"/>
      <c r="F135" s="639"/>
      <c r="G135" s="279"/>
      <c r="H135" s="279"/>
      <c r="I135" s="308"/>
      <c r="J135" s="308"/>
      <c r="K135" s="309"/>
    </row>
    <row r="136" spans="1:11" ht="15.75" x14ac:dyDescent="0.25">
      <c r="A136" s="307"/>
      <c r="B136" s="639"/>
      <c r="C136" s="639"/>
      <c r="D136" s="639"/>
      <c r="E136" s="639"/>
      <c r="F136" s="639"/>
      <c r="G136" s="279"/>
      <c r="H136" s="279"/>
      <c r="I136" s="308"/>
      <c r="J136" s="308"/>
      <c r="K136" s="309"/>
    </row>
    <row r="137" spans="1:11" ht="15.75" x14ac:dyDescent="0.25">
      <c r="A137" s="307"/>
      <c r="B137" s="639"/>
      <c r="C137" s="639"/>
      <c r="D137" s="639"/>
      <c r="E137" s="639"/>
      <c r="F137" s="639"/>
      <c r="G137" s="279"/>
      <c r="H137" s="279"/>
      <c r="I137" s="308"/>
      <c r="J137" s="308"/>
      <c r="K137" s="309"/>
    </row>
    <row r="138" spans="1:11" ht="15.75" x14ac:dyDescent="0.25">
      <c r="A138" s="307"/>
      <c r="B138" s="639"/>
      <c r="C138" s="639"/>
      <c r="D138" s="639"/>
      <c r="E138" s="639"/>
      <c r="F138" s="639"/>
      <c r="G138" s="279"/>
      <c r="H138" s="279"/>
      <c r="I138" s="308"/>
      <c r="J138" s="308"/>
      <c r="K138" s="309"/>
    </row>
    <row r="139" spans="1:11" ht="15.75" x14ac:dyDescent="0.25">
      <c r="A139" s="307"/>
      <c r="B139" s="639"/>
      <c r="C139" s="639"/>
      <c r="D139" s="639"/>
      <c r="E139" s="639"/>
      <c r="F139" s="639"/>
      <c r="G139" s="279"/>
      <c r="H139" s="279"/>
      <c r="I139" s="308"/>
      <c r="J139" s="308"/>
      <c r="K139" s="309"/>
    </row>
    <row r="140" spans="1:11" ht="15.75" x14ac:dyDescent="0.25">
      <c r="A140" s="307"/>
      <c r="B140" s="639"/>
      <c r="C140" s="639"/>
      <c r="D140" s="639"/>
      <c r="E140" s="639"/>
      <c r="F140" s="639"/>
      <c r="G140" s="279"/>
      <c r="H140" s="279"/>
      <c r="I140" s="308"/>
      <c r="J140" s="308"/>
      <c r="K140" s="309"/>
    </row>
    <row r="141" spans="1:11" ht="15.75" x14ac:dyDescent="0.25">
      <c r="A141" s="307"/>
      <c r="B141" s="639"/>
      <c r="C141" s="639"/>
      <c r="D141" s="639"/>
      <c r="E141" s="639"/>
      <c r="F141" s="639"/>
      <c r="G141" s="279"/>
      <c r="H141" s="279"/>
      <c r="I141" s="308"/>
      <c r="J141" s="308"/>
      <c r="K141" s="309"/>
    </row>
    <row r="142" spans="1:11" ht="15.75" x14ac:dyDescent="0.25">
      <c r="A142" s="307"/>
      <c r="B142" s="639"/>
      <c r="C142" s="639"/>
      <c r="D142" s="639"/>
      <c r="E142" s="639"/>
      <c r="F142" s="639"/>
      <c r="G142" s="279"/>
      <c r="H142" s="279"/>
      <c r="I142" s="308"/>
      <c r="J142" s="308"/>
      <c r="K142" s="309"/>
    </row>
    <row r="143" spans="1:11" ht="15.75" x14ac:dyDescent="0.25">
      <c r="A143" s="307"/>
      <c r="B143" s="639"/>
      <c r="C143" s="639"/>
      <c r="D143" s="639"/>
      <c r="E143" s="639"/>
      <c r="F143" s="639"/>
      <c r="G143" s="279"/>
      <c r="H143" s="279"/>
      <c r="I143" s="308"/>
      <c r="J143" s="308"/>
      <c r="K143" s="309"/>
    </row>
    <row r="144" spans="1:11" ht="15.75" x14ac:dyDescent="0.25">
      <c r="A144" s="307"/>
      <c r="B144" s="639"/>
      <c r="C144" s="639"/>
      <c r="D144" s="639"/>
      <c r="E144" s="639"/>
      <c r="F144" s="639"/>
      <c r="G144" s="279"/>
      <c r="H144" s="279"/>
      <c r="I144" s="308"/>
      <c r="J144" s="308"/>
      <c r="K144" s="309"/>
    </row>
    <row r="145" spans="1:11" ht="15.75" x14ac:dyDescent="0.25">
      <c r="A145" s="307"/>
      <c r="B145" s="639"/>
      <c r="C145" s="639"/>
      <c r="D145" s="639"/>
      <c r="E145" s="639"/>
      <c r="F145" s="639"/>
      <c r="G145" s="279"/>
      <c r="H145" s="279"/>
      <c r="I145" s="308"/>
      <c r="J145" s="308"/>
      <c r="K145" s="309"/>
    </row>
    <row r="146" spans="1:11" ht="15.75" x14ac:dyDescent="0.25">
      <c r="A146" s="307"/>
      <c r="B146" s="639"/>
      <c r="C146" s="639"/>
      <c r="D146" s="639"/>
      <c r="E146" s="639"/>
      <c r="F146" s="639"/>
      <c r="G146" s="279"/>
      <c r="H146" s="279"/>
      <c r="I146" s="308"/>
      <c r="J146" s="308"/>
      <c r="K146" s="309"/>
    </row>
    <row r="147" spans="1:11" ht="15.75" x14ac:dyDescent="0.25">
      <c r="A147" s="307"/>
      <c r="B147" s="639"/>
      <c r="C147" s="639"/>
      <c r="D147" s="639"/>
      <c r="E147" s="639"/>
      <c r="F147" s="639"/>
      <c r="G147" s="279"/>
      <c r="H147" s="279"/>
      <c r="I147" s="308"/>
      <c r="J147" s="308"/>
      <c r="K147" s="309"/>
    </row>
    <row r="148" spans="1:11" ht="15.75" x14ac:dyDescent="0.25">
      <c r="A148" s="307"/>
      <c r="B148" s="639"/>
      <c r="C148" s="639"/>
      <c r="D148" s="639"/>
      <c r="E148" s="639"/>
      <c r="F148" s="639"/>
      <c r="G148" s="279"/>
      <c r="H148" s="279"/>
      <c r="I148" s="308"/>
      <c r="J148" s="308"/>
      <c r="K148" s="309"/>
    </row>
    <row r="149" spans="1:11" ht="15.75" x14ac:dyDescent="0.25">
      <c r="A149" s="307"/>
      <c r="B149" s="639"/>
      <c r="C149" s="639"/>
      <c r="D149" s="639"/>
      <c r="E149" s="639"/>
      <c r="F149" s="639"/>
      <c r="G149" s="279"/>
      <c r="H149" s="279"/>
      <c r="I149" s="308"/>
      <c r="J149" s="308"/>
      <c r="K149" s="309"/>
    </row>
    <row r="150" spans="1:11" ht="15.75" x14ac:dyDescent="0.25">
      <c r="A150" s="307"/>
      <c r="B150" s="639"/>
      <c r="C150" s="639"/>
      <c r="D150" s="639"/>
      <c r="E150" s="639"/>
      <c r="F150" s="639"/>
      <c r="G150" s="279"/>
      <c r="H150" s="279"/>
      <c r="I150" s="308"/>
      <c r="J150" s="308"/>
      <c r="K150" s="309"/>
    </row>
    <row r="151" spans="1:11" ht="15.75" x14ac:dyDescent="0.25">
      <c r="A151" s="307"/>
      <c r="B151" s="639"/>
      <c r="C151" s="639"/>
      <c r="D151" s="639"/>
      <c r="E151" s="639"/>
      <c r="F151" s="639"/>
      <c r="G151" s="279"/>
      <c r="H151" s="279"/>
      <c r="I151" s="308"/>
      <c r="J151" s="308"/>
      <c r="K151" s="309"/>
    </row>
    <row r="152" spans="1:11" ht="15.75" x14ac:dyDescent="0.25">
      <c r="A152" s="307"/>
      <c r="B152" s="639"/>
      <c r="C152" s="639"/>
      <c r="D152" s="639"/>
      <c r="E152" s="639"/>
      <c r="F152" s="639"/>
      <c r="G152" s="279"/>
      <c r="H152" s="279"/>
      <c r="I152" s="308"/>
      <c r="J152" s="308"/>
      <c r="K152" s="309"/>
    </row>
    <row r="153" spans="1:11" ht="15.75" x14ac:dyDescent="0.25">
      <c r="A153" s="307"/>
      <c r="B153" s="639"/>
      <c r="C153" s="639"/>
      <c r="D153" s="639"/>
      <c r="E153" s="639"/>
      <c r="F153" s="639"/>
      <c r="G153" s="279"/>
      <c r="H153" s="279"/>
      <c r="I153" s="308"/>
      <c r="J153" s="308"/>
      <c r="K153" s="309"/>
    </row>
    <row r="154" spans="1:11" ht="15.75" x14ac:dyDescent="0.25">
      <c r="A154" s="307"/>
      <c r="B154" s="639"/>
      <c r="C154" s="639"/>
      <c r="D154" s="639"/>
      <c r="E154" s="639"/>
      <c r="F154" s="639"/>
      <c r="G154" s="279"/>
      <c r="H154" s="279"/>
      <c r="I154" s="308"/>
      <c r="J154" s="308"/>
      <c r="K154" s="309"/>
    </row>
    <row r="155" spans="1:11" ht="15.75" x14ac:dyDescent="0.25">
      <c r="A155" s="307"/>
      <c r="B155" s="639"/>
      <c r="C155" s="639"/>
      <c r="D155" s="639"/>
      <c r="E155" s="639"/>
      <c r="F155" s="639"/>
      <c r="G155" s="279"/>
      <c r="H155" s="279"/>
      <c r="I155" s="308"/>
      <c r="J155" s="308"/>
      <c r="K155" s="309"/>
    </row>
    <row r="156" spans="1:11" ht="15.75" x14ac:dyDescent="0.25">
      <c r="A156" s="307"/>
      <c r="B156" s="639"/>
      <c r="C156" s="639"/>
      <c r="D156" s="639"/>
      <c r="E156" s="639"/>
      <c r="F156" s="639"/>
      <c r="G156" s="279"/>
      <c r="H156" s="279"/>
      <c r="I156" s="308"/>
      <c r="J156" s="308"/>
      <c r="K156" s="309"/>
    </row>
    <row r="157" spans="1:11" ht="15.75" x14ac:dyDescent="0.25">
      <c r="A157" s="307"/>
      <c r="B157" s="639"/>
      <c r="C157" s="639"/>
      <c r="D157" s="639"/>
      <c r="E157" s="639"/>
      <c r="F157" s="639"/>
      <c r="G157" s="279"/>
      <c r="H157" s="279"/>
      <c r="I157" s="308"/>
      <c r="J157" s="308"/>
      <c r="K157" s="309"/>
    </row>
    <row r="158" spans="1:11" ht="15.75" x14ac:dyDescent="0.25">
      <c r="A158" s="307"/>
      <c r="B158" s="639"/>
      <c r="C158" s="639"/>
      <c r="D158" s="639"/>
      <c r="E158" s="639"/>
      <c r="F158" s="639"/>
      <c r="G158" s="279"/>
      <c r="H158" s="279"/>
      <c r="I158" s="308"/>
      <c r="J158" s="308"/>
      <c r="K158" s="309"/>
    </row>
    <row r="159" spans="1:11" ht="15.75" x14ac:dyDescent="0.25">
      <c r="A159" s="307"/>
      <c r="B159" s="639"/>
      <c r="C159" s="639"/>
      <c r="D159" s="639"/>
      <c r="E159" s="639"/>
      <c r="F159" s="639"/>
      <c r="G159" s="279"/>
      <c r="H159" s="279"/>
      <c r="I159" s="308"/>
      <c r="J159" s="308"/>
      <c r="K159" s="309"/>
    </row>
    <row r="160" spans="1:11" ht="15.75" x14ac:dyDescent="0.25">
      <c r="A160" s="307"/>
      <c r="B160" s="639"/>
      <c r="C160" s="639"/>
      <c r="D160" s="639"/>
      <c r="E160" s="639"/>
      <c r="F160" s="639"/>
      <c r="G160" s="279"/>
      <c r="H160" s="279"/>
      <c r="I160" s="308"/>
      <c r="J160" s="308"/>
      <c r="K160" s="309"/>
    </row>
    <row r="161" spans="1:11" ht="15.75" x14ac:dyDescent="0.25">
      <c r="A161" s="307"/>
      <c r="B161" s="639"/>
      <c r="C161" s="639"/>
      <c r="D161" s="639"/>
      <c r="E161" s="639"/>
      <c r="F161" s="639"/>
      <c r="G161" s="279"/>
      <c r="H161" s="279"/>
      <c r="I161" s="308"/>
      <c r="J161" s="308"/>
      <c r="K161" s="309"/>
    </row>
    <row r="162" spans="1:11" ht="15.75" x14ac:dyDescent="0.25">
      <c r="A162" s="307"/>
      <c r="B162" s="639"/>
      <c r="C162" s="639"/>
      <c r="D162" s="639"/>
      <c r="E162" s="639"/>
      <c r="F162" s="639"/>
      <c r="G162" s="279"/>
      <c r="H162" s="279"/>
      <c r="I162" s="308"/>
      <c r="J162" s="308"/>
      <c r="K162" s="309"/>
    </row>
    <row r="163" spans="1:11" ht="15.75" x14ac:dyDescent="0.25">
      <c r="A163" s="307"/>
      <c r="B163" s="639"/>
      <c r="C163" s="639"/>
      <c r="D163" s="639"/>
      <c r="E163" s="639"/>
      <c r="F163" s="639"/>
      <c r="G163" s="279"/>
      <c r="H163" s="279"/>
      <c r="I163" s="308"/>
      <c r="J163" s="308"/>
      <c r="K163" s="309"/>
    </row>
    <row r="164" spans="1:11" ht="15.75" x14ac:dyDescent="0.25">
      <c r="A164" s="307"/>
      <c r="B164" s="639"/>
      <c r="C164" s="639"/>
      <c r="D164" s="639"/>
      <c r="E164" s="639"/>
      <c r="F164" s="639"/>
      <c r="G164" s="279"/>
      <c r="H164" s="279"/>
      <c r="I164" s="308"/>
      <c r="J164" s="308"/>
      <c r="K164" s="309"/>
    </row>
    <row r="165" spans="1:11" ht="15.75" x14ac:dyDescent="0.25">
      <c r="A165" s="307"/>
      <c r="B165" s="639"/>
      <c r="C165" s="639"/>
      <c r="D165" s="639"/>
      <c r="E165" s="639"/>
      <c r="F165" s="639"/>
      <c r="G165" s="279"/>
      <c r="H165" s="279"/>
      <c r="I165" s="308"/>
      <c r="J165" s="308"/>
      <c r="K165" s="309"/>
    </row>
    <row r="166" spans="1:11" ht="15.75" x14ac:dyDescent="0.25">
      <c r="A166" s="307"/>
      <c r="B166" s="639"/>
      <c r="C166" s="639"/>
      <c r="D166" s="639"/>
      <c r="E166" s="639"/>
      <c r="F166" s="639"/>
      <c r="G166" s="279"/>
      <c r="H166" s="279"/>
      <c r="I166" s="308"/>
      <c r="J166" s="308"/>
      <c r="K166" s="309"/>
    </row>
    <row r="167" spans="1:11" ht="15.75" x14ac:dyDescent="0.25">
      <c r="A167" s="307"/>
      <c r="B167" s="639"/>
      <c r="C167" s="639"/>
      <c r="D167" s="639"/>
      <c r="E167" s="639"/>
      <c r="F167" s="639"/>
      <c r="G167" s="279"/>
      <c r="H167" s="279"/>
      <c r="I167" s="308"/>
      <c r="J167" s="308"/>
      <c r="K167" s="309"/>
    </row>
    <row r="168" spans="1:11" ht="15.75" x14ac:dyDescent="0.25">
      <c r="A168" s="307"/>
      <c r="B168" s="639"/>
      <c r="C168" s="639"/>
      <c r="D168" s="639"/>
      <c r="E168" s="639"/>
      <c r="F168" s="639"/>
      <c r="G168" s="279"/>
      <c r="H168" s="279"/>
      <c r="I168" s="308"/>
      <c r="J168" s="308"/>
      <c r="K168" s="309"/>
    </row>
    <row r="169" spans="1:11" ht="15.75" x14ac:dyDescent="0.25">
      <c r="A169" s="307"/>
      <c r="B169" s="639"/>
      <c r="C169" s="639"/>
      <c r="D169" s="639"/>
      <c r="E169" s="639"/>
      <c r="F169" s="639"/>
      <c r="G169" s="279"/>
      <c r="H169" s="279"/>
      <c r="I169" s="308"/>
      <c r="J169" s="308"/>
      <c r="K169" s="309"/>
    </row>
    <row r="170" spans="1:11" ht="15.75" x14ac:dyDescent="0.25">
      <c r="A170" s="307"/>
      <c r="B170" s="639"/>
      <c r="C170" s="639"/>
      <c r="D170" s="639"/>
      <c r="E170" s="639"/>
      <c r="F170" s="639"/>
      <c r="G170" s="279"/>
      <c r="H170" s="279"/>
      <c r="I170" s="308"/>
      <c r="J170" s="308"/>
      <c r="K170" s="309"/>
    </row>
    <row r="171" spans="1:11" ht="15.75" x14ac:dyDescent="0.25">
      <c r="A171" s="307"/>
      <c r="B171" s="639"/>
      <c r="C171" s="639"/>
      <c r="D171" s="639"/>
      <c r="E171" s="639"/>
      <c r="F171" s="639"/>
      <c r="G171" s="279"/>
      <c r="H171" s="279"/>
      <c r="I171" s="308"/>
      <c r="J171" s="308"/>
      <c r="K171" s="309"/>
    </row>
    <row r="172" spans="1:11" ht="15.75" x14ac:dyDescent="0.25">
      <c r="A172" s="307"/>
      <c r="B172" s="639"/>
      <c r="C172" s="639"/>
      <c r="D172" s="639"/>
      <c r="E172" s="639"/>
      <c r="F172" s="639"/>
      <c r="G172" s="279"/>
      <c r="H172" s="279"/>
      <c r="I172" s="308"/>
      <c r="J172" s="308"/>
      <c r="K172" s="309"/>
    </row>
    <row r="173" spans="1:11" ht="15.75" x14ac:dyDescent="0.25">
      <c r="A173" s="307"/>
      <c r="B173" s="639"/>
      <c r="C173" s="639"/>
      <c r="D173" s="639"/>
      <c r="E173" s="639"/>
      <c r="F173" s="639"/>
      <c r="G173" s="279"/>
      <c r="H173" s="279"/>
      <c r="I173" s="308"/>
      <c r="J173" s="308"/>
      <c r="K173" s="309"/>
    </row>
    <row r="174" spans="1:11" ht="15.75" x14ac:dyDescent="0.25">
      <c r="A174" s="307"/>
      <c r="B174" s="639"/>
      <c r="C174" s="639"/>
      <c r="D174" s="639"/>
      <c r="E174" s="639"/>
      <c r="F174" s="639"/>
      <c r="G174" s="279"/>
      <c r="H174" s="279"/>
      <c r="I174" s="308"/>
      <c r="J174" s="308"/>
      <c r="K174" s="309"/>
    </row>
    <row r="175" spans="1:11" ht="15.75" x14ac:dyDescent="0.25">
      <c r="A175" s="307"/>
      <c r="B175" s="639"/>
      <c r="C175" s="639"/>
      <c r="D175" s="639"/>
      <c r="E175" s="639"/>
      <c r="F175" s="639"/>
      <c r="G175" s="279"/>
      <c r="H175" s="279"/>
      <c r="I175" s="308"/>
      <c r="J175" s="308"/>
      <c r="K175" s="309"/>
    </row>
    <row r="176" spans="1:11" ht="15.75" x14ac:dyDescent="0.25">
      <c r="A176" s="307"/>
      <c r="B176" s="639"/>
      <c r="C176" s="639"/>
      <c r="D176" s="639"/>
      <c r="E176" s="639"/>
      <c r="F176" s="639"/>
      <c r="G176" s="279"/>
      <c r="H176" s="279"/>
      <c r="I176" s="308"/>
      <c r="J176" s="308"/>
      <c r="K176" s="309"/>
    </row>
    <row r="177" spans="1:11" ht="15.75" x14ac:dyDescent="0.25">
      <c r="A177" s="307"/>
      <c r="B177" s="639"/>
      <c r="C177" s="639"/>
      <c r="D177" s="639"/>
      <c r="E177" s="639"/>
      <c r="F177" s="639"/>
      <c r="G177" s="279"/>
      <c r="H177" s="279"/>
      <c r="I177" s="308"/>
      <c r="J177" s="308"/>
      <c r="K177" s="309"/>
    </row>
    <row r="178" spans="1:11" ht="15.75" x14ac:dyDescent="0.25">
      <c r="A178" s="307"/>
      <c r="B178" s="639"/>
      <c r="C178" s="639"/>
      <c r="D178" s="639"/>
      <c r="E178" s="639"/>
      <c r="F178" s="639"/>
      <c r="G178" s="279"/>
      <c r="H178" s="279"/>
      <c r="I178" s="308"/>
      <c r="J178" s="308"/>
      <c r="K178" s="309"/>
    </row>
    <row r="179" spans="1:11" ht="15.75" x14ac:dyDescent="0.25">
      <c r="A179" s="307"/>
      <c r="B179" s="639"/>
      <c r="C179" s="639"/>
      <c r="D179" s="639"/>
      <c r="E179" s="639"/>
      <c r="F179" s="639"/>
      <c r="G179" s="279"/>
      <c r="H179" s="279"/>
      <c r="I179" s="308"/>
      <c r="J179" s="308"/>
      <c r="K179" s="309"/>
    </row>
    <row r="180" spans="1:11" ht="15.75" x14ac:dyDescent="0.25">
      <c r="A180" s="307"/>
      <c r="B180" s="639"/>
      <c r="C180" s="639"/>
      <c r="D180" s="639"/>
      <c r="E180" s="639"/>
      <c r="F180" s="639"/>
      <c r="G180" s="279"/>
      <c r="H180" s="279"/>
      <c r="I180" s="308"/>
      <c r="J180" s="308"/>
      <c r="K180" s="309"/>
    </row>
    <row r="181" spans="1:11" ht="15.75" x14ac:dyDescent="0.25">
      <c r="A181" s="307"/>
      <c r="B181" s="639"/>
      <c r="C181" s="639"/>
      <c r="D181" s="639"/>
      <c r="E181" s="639"/>
      <c r="F181" s="639"/>
      <c r="G181" s="279"/>
      <c r="H181" s="280"/>
      <c r="I181" s="254"/>
      <c r="J181" s="254"/>
      <c r="K181" s="255"/>
    </row>
    <row r="182" spans="1:11" ht="15.75" x14ac:dyDescent="0.25">
      <c r="A182" s="307"/>
      <c r="B182" s="639"/>
      <c r="C182" s="639"/>
      <c r="D182" s="639"/>
      <c r="E182" s="639"/>
      <c r="F182" s="639"/>
      <c r="G182" s="279"/>
      <c r="H182" s="280"/>
      <c r="I182" s="254"/>
      <c r="J182" s="254"/>
      <c r="K182" s="255"/>
    </row>
    <row r="183" spans="1:11" ht="15.75" x14ac:dyDescent="0.25">
      <c r="A183" s="307"/>
      <c r="B183" s="640"/>
      <c r="C183" s="640"/>
      <c r="D183" s="640"/>
      <c r="E183" s="640"/>
      <c r="F183" s="640"/>
      <c r="G183" s="280"/>
      <c r="H183" s="280"/>
      <c r="I183" s="254"/>
      <c r="J183" s="254"/>
      <c r="K183" s="255"/>
    </row>
    <row r="184" spans="1:11" ht="15.75" x14ac:dyDescent="0.25">
      <c r="A184" s="307"/>
      <c r="B184" s="639"/>
      <c r="C184" s="639"/>
      <c r="D184" s="639"/>
      <c r="E184" s="639"/>
      <c r="F184" s="639"/>
      <c r="G184" s="279"/>
      <c r="H184" s="279"/>
      <c r="I184" s="665"/>
      <c r="J184" s="666"/>
      <c r="K184" s="667"/>
    </row>
    <row r="185" spans="1:11" ht="15.75" x14ac:dyDescent="0.25">
      <c r="A185" s="307"/>
      <c r="B185" s="639"/>
      <c r="C185" s="639"/>
      <c r="D185" s="639"/>
      <c r="E185" s="639"/>
      <c r="F185" s="639"/>
      <c r="G185" s="279"/>
      <c r="H185" s="279"/>
      <c r="I185" s="668"/>
      <c r="J185" s="669"/>
      <c r="K185" s="670"/>
    </row>
    <row r="186" spans="1:11" ht="15.75" x14ac:dyDescent="0.25">
      <c r="A186" s="307"/>
      <c r="B186" s="639"/>
      <c r="C186" s="639"/>
      <c r="D186" s="639"/>
      <c r="E186" s="639"/>
      <c r="F186" s="639"/>
      <c r="G186" s="279"/>
      <c r="H186" s="279"/>
      <c r="I186" s="665"/>
      <c r="J186" s="666"/>
      <c r="K186" s="667"/>
    </row>
    <row r="187" spans="1:11" ht="15.75" x14ac:dyDescent="0.25">
      <c r="A187" s="307"/>
      <c r="B187" s="639"/>
      <c r="C187" s="639"/>
      <c r="D187" s="639"/>
      <c r="E187" s="639"/>
      <c r="F187" s="639"/>
      <c r="G187" s="279"/>
      <c r="H187" s="279"/>
      <c r="I187" s="665"/>
      <c r="J187" s="666"/>
      <c r="K187" s="667"/>
    </row>
    <row r="188" spans="1:11" ht="15.75" x14ac:dyDescent="0.25">
      <c r="A188" s="307"/>
      <c r="B188" s="639"/>
      <c r="C188" s="639"/>
      <c r="D188" s="639"/>
      <c r="E188" s="639"/>
      <c r="F188" s="639"/>
      <c r="G188" s="279"/>
      <c r="H188" s="279"/>
      <c r="I188" s="665"/>
      <c r="J188" s="666"/>
      <c r="K188" s="667"/>
    </row>
    <row r="189" spans="1:11" ht="15.75" x14ac:dyDescent="0.25">
      <c r="A189" s="307"/>
      <c r="B189" s="639"/>
      <c r="C189" s="639"/>
      <c r="D189" s="639"/>
      <c r="E189" s="639"/>
      <c r="F189" s="639"/>
      <c r="G189" s="279"/>
      <c r="H189" s="279"/>
      <c r="I189" s="665"/>
      <c r="J189" s="666"/>
      <c r="K189" s="667"/>
    </row>
    <row r="190" spans="1:11" ht="15.75" x14ac:dyDescent="0.25">
      <c r="A190" s="307"/>
      <c r="B190" s="639"/>
      <c r="C190" s="639"/>
      <c r="D190" s="639"/>
      <c r="E190" s="639"/>
      <c r="F190" s="639"/>
      <c r="G190" s="279"/>
      <c r="H190" s="279"/>
      <c r="I190" s="665"/>
      <c r="J190" s="666"/>
      <c r="K190" s="667"/>
    </row>
    <row r="191" spans="1:11" ht="15.75" x14ac:dyDescent="0.25">
      <c r="A191" s="307"/>
      <c r="B191" s="639"/>
      <c r="C191" s="639"/>
      <c r="D191" s="639"/>
      <c r="E191" s="639"/>
      <c r="F191" s="639"/>
      <c r="G191" s="279"/>
      <c r="H191" s="279"/>
      <c r="I191" s="665"/>
      <c r="J191" s="666"/>
      <c r="K191" s="667"/>
    </row>
    <row r="192" spans="1:11" ht="15.75" x14ac:dyDescent="0.25">
      <c r="A192" s="307"/>
      <c r="B192" s="639"/>
      <c r="C192" s="639"/>
      <c r="D192" s="639"/>
      <c r="E192" s="639"/>
      <c r="F192" s="639"/>
      <c r="G192" s="279"/>
      <c r="H192" s="279"/>
      <c r="I192" s="665"/>
      <c r="J192" s="666"/>
      <c r="K192" s="666"/>
    </row>
    <row r="193" spans="1:11" ht="15.75" x14ac:dyDescent="0.25">
      <c r="A193" s="307"/>
      <c r="B193" s="639"/>
      <c r="C193" s="639"/>
      <c r="D193" s="639"/>
      <c r="E193" s="639"/>
      <c r="F193" s="639"/>
      <c r="G193" s="279"/>
      <c r="H193" s="279"/>
      <c r="I193" s="665"/>
      <c r="J193" s="666"/>
      <c r="K193" s="666"/>
    </row>
    <row r="194" spans="1:11" ht="15.75" x14ac:dyDescent="0.25">
      <c r="A194" s="307"/>
      <c r="B194" s="639"/>
      <c r="C194" s="639"/>
      <c r="D194" s="639"/>
      <c r="E194" s="639"/>
      <c r="F194" s="639"/>
      <c r="G194" s="279"/>
      <c r="H194" s="279"/>
      <c r="I194" s="265"/>
      <c r="J194" s="265"/>
      <c r="K194" s="265"/>
    </row>
    <row r="195" spans="1:11" ht="15.75" x14ac:dyDescent="0.25">
      <c r="A195" s="307"/>
      <c r="B195" s="639"/>
      <c r="C195" s="639"/>
      <c r="D195" s="639"/>
      <c r="E195" s="639"/>
      <c r="F195" s="639"/>
      <c r="G195" s="279"/>
      <c r="H195" s="279"/>
      <c r="I195" s="265"/>
      <c r="J195" s="265"/>
      <c r="K195" s="265"/>
    </row>
    <row r="196" spans="1:11" ht="15.75" x14ac:dyDescent="0.25">
      <c r="A196" s="307"/>
      <c r="B196" s="639"/>
      <c r="C196" s="639"/>
      <c r="D196" s="639"/>
      <c r="E196" s="639"/>
      <c r="F196" s="639"/>
      <c r="G196" s="279"/>
      <c r="H196" s="279"/>
      <c r="I196" s="265"/>
      <c r="J196" s="265"/>
      <c r="K196" s="265"/>
    </row>
    <row r="197" spans="1:11" ht="15.75" x14ac:dyDescent="0.25">
      <c r="A197" s="307"/>
      <c r="B197" s="639"/>
      <c r="C197" s="639"/>
      <c r="D197" s="639"/>
      <c r="E197" s="639"/>
      <c r="F197" s="639"/>
      <c r="G197" s="279"/>
      <c r="H197" s="279"/>
      <c r="I197" s="265"/>
      <c r="J197" s="265"/>
      <c r="K197" s="265"/>
    </row>
    <row r="198" spans="1:11" ht="15.75" x14ac:dyDescent="0.25">
      <c r="A198" s="307"/>
      <c r="B198" s="639"/>
      <c r="C198" s="639"/>
      <c r="D198" s="639"/>
      <c r="E198" s="639"/>
      <c r="F198" s="639"/>
      <c r="G198" s="279"/>
      <c r="H198" s="279"/>
      <c r="I198" s="265"/>
      <c r="J198" s="265"/>
      <c r="K198" s="265"/>
    </row>
    <row r="199" spans="1:11" ht="15.75" x14ac:dyDescent="0.25">
      <c r="A199" s="307"/>
      <c r="B199" s="639"/>
      <c r="C199" s="639"/>
      <c r="D199" s="639"/>
      <c r="E199" s="639"/>
      <c r="F199" s="639"/>
      <c r="G199" s="279"/>
      <c r="H199" s="279"/>
      <c r="I199" s="265"/>
      <c r="J199" s="265"/>
      <c r="K199" s="265"/>
    </row>
    <row r="200" spans="1:11" ht="15.75" x14ac:dyDescent="0.25">
      <c r="A200" s="307"/>
      <c r="B200" s="639"/>
      <c r="C200" s="639"/>
      <c r="D200" s="639"/>
      <c r="E200" s="639"/>
      <c r="F200" s="639"/>
      <c r="G200" s="279"/>
      <c r="H200" s="279"/>
      <c r="I200" s="265"/>
      <c r="J200" s="265"/>
      <c r="K200" s="265"/>
    </row>
    <row r="201" spans="1:11" ht="15.75" x14ac:dyDescent="0.25">
      <c r="A201" s="307"/>
      <c r="B201" s="639"/>
      <c r="C201" s="639"/>
      <c r="D201" s="639"/>
      <c r="E201" s="639"/>
      <c r="F201" s="639"/>
      <c r="G201" s="279"/>
      <c r="H201" s="279"/>
      <c r="I201" s="265"/>
      <c r="J201" s="265"/>
      <c r="K201" s="265"/>
    </row>
    <row r="202" spans="1:11" ht="15.75" x14ac:dyDescent="0.25">
      <c r="A202" s="307"/>
      <c r="B202" s="639"/>
      <c r="C202" s="639"/>
      <c r="D202" s="639"/>
      <c r="E202" s="639"/>
      <c r="F202" s="639"/>
      <c r="G202" s="279"/>
      <c r="H202" s="279"/>
      <c r="I202" s="265"/>
      <c r="J202" s="265"/>
      <c r="K202" s="265"/>
    </row>
    <row r="203" spans="1:11" ht="15.75" x14ac:dyDescent="0.25">
      <c r="A203" s="307"/>
      <c r="B203" s="639"/>
      <c r="C203" s="639"/>
      <c r="D203" s="639"/>
      <c r="E203" s="639"/>
      <c r="F203" s="639"/>
      <c r="G203" s="279"/>
      <c r="H203" s="279"/>
      <c r="I203" s="265"/>
      <c r="J203" s="265"/>
      <c r="K203" s="265"/>
    </row>
    <row r="204" spans="1:11" ht="15.75" x14ac:dyDescent="0.25">
      <c r="A204" s="307"/>
      <c r="B204" s="639"/>
      <c r="C204" s="639"/>
      <c r="D204" s="639"/>
      <c r="E204" s="639"/>
      <c r="F204" s="639"/>
      <c r="G204" s="279"/>
      <c r="H204" s="279"/>
      <c r="I204" s="665"/>
      <c r="J204" s="666"/>
      <c r="K204" s="667"/>
    </row>
    <row r="205" spans="1:11" ht="15.75" x14ac:dyDescent="0.25">
      <c r="A205" s="307"/>
      <c r="B205" s="639"/>
      <c r="C205" s="639"/>
      <c r="D205" s="639"/>
      <c r="E205" s="639"/>
      <c r="F205" s="639"/>
      <c r="G205" s="279"/>
      <c r="H205" s="279"/>
      <c r="I205" s="665"/>
      <c r="J205" s="666"/>
      <c r="K205" s="667"/>
    </row>
    <row r="206" spans="1:11" ht="15.75" x14ac:dyDescent="0.25">
      <c r="A206" s="307"/>
      <c r="B206" s="639"/>
      <c r="C206" s="639"/>
      <c r="D206" s="639"/>
      <c r="E206" s="639"/>
      <c r="F206" s="639"/>
      <c r="G206" s="279"/>
      <c r="H206" s="279"/>
      <c r="I206" s="665"/>
      <c r="J206" s="666"/>
      <c r="K206" s="667"/>
    </row>
    <row r="207" spans="1:11" ht="15.75" x14ac:dyDescent="0.25">
      <c r="A207" s="307"/>
      <c r="B207" s="639"/>
      <c r="C207" s="639"/>
      <c r="D207" s="639"/>
      <c r="E207" s="639"/>
      <c r="F207" s="639"/>
      <c r="G207" s="279"/>
      <c r="H207" s="279"/>
      <c r="I207" s="665"/>
      <c r="J207" s="666"/>
      <c r="K207" s="667"/>
    </row>
    <row r="208" spans="1:11" ht="15.75" x14ac:dyDescent="0.25">
      <c r="A208" s="307"/>
      <c r="B208" s="639"/>
      <c r="C208" s="639"/>
      <c r="D208" s="639"/>
      <c r="E208" s="639"/>
      <c r="F208" s="639"/>
      <c r="G208" s="279"/>
      <c r="H208" s="279"/>
      <c r="I208" s="665"/>
      <c r="J208" s="666"/>
      <c r="K208" s="667"/>
    </row>
    <row r="209" spans="1:11" ht="15.75" x14ac:dyDescent="0.25">
      <c r="A209" s="307"/>
      <c r="B209" s="639"/>
      <c r="C209" s="639"/>
      <c r="D209" s="639"/>
      <c r="E209" s="639"/>
      <c r="F209" s="639"/>
      <c r="G209" s="279"/>
      <c r="H209" s="279"/>
      <c r="I209" s="665"/>
      <c r="J209" s="666"/>
      <c r="K209" s="667"/>
    </row>
    <row r="210" spans="1:11" ht="15.75" x14ac:dyDescent="0.25">
      <c r="A210" s="307"/>
      <c r="B210" s="671"/>
      <c r="C210" s="672"/>
      <c r="D210" s="672"/>
      <c r="E210" s="672"/>
      <c r="F210" s="673"/>
      <c r="G210" s="279"/>
      <c r="H210" s="279"/>
      <c r="I210" s="665"/>
      <c r="J210" s="666"/>
      <c r="K210" s="667"/>
    </row>
    <row r="211" spans="1:11" ht="15.75" x14ac:dyDescent="0.25">
      <c r="A211" s="307"/>
      <c r="B211" s="310"/>
      <c r="C211" s="274"/>
      <c r="D211" s="275"/>
      <c r="E211" s="275"/>
      <c r="F211" s="276"/>
      <c r="G211" s="279"/>
      <c r="H211" s="279"/>
      <c r="I211" s="665"/>
      <c r="J211" s="666"/>
      <c r="K211" s="667"/>
    </row>
    <row r="212" spans="1:11" ht="15.75" x14ac:dyDescent="0.25">
      <c r="A212" s="307"/>
      <c r="B212" s="639"/>
      <c r="C212" s="639"/>
      <c r="D212" s="639"/>
      <c r="E212" s="639"/>
      <c r="F212" s="639"/>
      <c r="G212" s="279"/>
      <c r="H212" s="279"/>
      <c r="I212" s="665"/>
      <c r="J212" s="666"/>
      <c r="K212" s="667"/>
    </row>
    <row r="213" spans="1:11" ht="15.75" x14ac:dyDescent="0.25">
      <c r="A213" s="307"/>
      <c r="B213" s="639"/>
      <c r="C213" s="639"/>
      <c r="D213" s="639"/>
      <c r="E213" s="639"/>
      <c r="F213" s="639"/>
      <c r="G213" s="279"/>
      <c r="H213" s="279"/>
      <c r="I213" s="665"/>
      <c r="J213" s="666"/>
      <c r="K213" s="667"/>
    </row>
    <row r="214" spans="1:11" ht="15.75" x14ac:dyDescent="0.25">
      <c r="A214" s="307"/>
      <c r="B214" s="639"/>
      <c r="C214" s="639"/>
      <c r="D214" s="639"/>
      <c r="E214" s="639"/>
      <c r="F214" s="639"/>
      <c r="G214" s="279"/>
      <c r="H214" s="279"/>
      <c r="I214" s="665"/>
      <c r="J214" s="666"/>
      <c r="K214" s="667"/>
    </row>
    <row r="215" spans="1:11" ht="15.75" x14ac:dyDescent="0.25">
      <c r="A215" s="307"/>
      <c r="B215" s="639"/>
      <c r="C215" s="639"/>
      <c r="D215" s="639"/>
      <c r="E215" s="639"/>
      <c r="F215" s="639"/>
      <c r="G215" s="279"/>
      <c r="H215" s="279"/>
      <c r="I215" s="665"/>
      <c r="J215" s="666"/>
      <c r="K215" s="667"/>
    </row>
    <row r="216" spans="1:11" ht="15.75" x14ac:dyDescent="0.25">
      <c r="A216" s="307"/>
      <c r="B216" s="639"/>
      <c r="C216" s="639"/>
      <c r="D216" s="639"/>
      <c r="E216" s="639"/>
      <c r="F216" s="639"/>
      <c r="G216" s="279"/>
      <c r="H216" s="279"/>
      <c r="I216" s="665"/>
      <c r="J216" s="666"/>
      <c r="K216" s="667"/>
    </row>
    <row r="217" spans="1:11" ht="15.75" x14ac:dyDescent="0.25">
      <c r="A217" s="307"/>
      <c r="B217" s="639"/>
      <c r="C217" s="639"/>
      <c r="D217" s="639"/>
      <c r="E217" s="639"/>
      <c r="F217" s="639"/>
      <c r="G217" s="279"/>
      <c r="H217" s="279"/>
      <c r="I217" s="665"/>
      <c r="J217" s="666"/>
      <c r="K217" s="667"/>
    </row>
    <row r="218" spans="1:11" ht="15.75" x14ac:dyDescent="0.25">
      <c r="A218" s="307"/>
      <c r="B218" s="639"/>
      <c r="C218" s="639"/>
      <c r="D218" s="639"/>
      <c r="E218" s="639"/>
      <c r="F218" s="639"/>
      <c r="G218" s="279"/>
      <c r="H218" s="279"/>
      <c r="I218" s="665"/>
      <c r="J218" s="666"/>
      <c r="K218" s="667"/>
    </row>
    <row r="219" spans="1:11" ht="15.75" x14ac:dyDescent="0.25">
      <c r="A219" s="307"/>
      <c r="B219" s="639"/>
      <c r="C219" s="639"/>
      <c r="D219" s="639"/>
      <c r="E219" s="639"/>
      <c r="F219" s="639"/>
      <c r="G219" s="279"/>
      <c r="H219" s="279"/>
      <c r="I219" s="665"/>
      <c r="J219" s="666"/>
      <c r="K219" s="667"/>
    </row>
    <row r="220" spans="1:11" ht="15.75" x14ac:dyDescent="0.25">
      <c r="A220" s="307"/>
      <c r="B220" s="639"/>
      <c r="C220" s="639"/>
      <c r="D220" s="639"/>
      <c r="E220" s="639"/>
      <c r="F220" s="639"/>
      <c r="G220" s="279"/>
      <c r="H220" s="279"/>
      <c r="I220" s="665"/>
      <c r="J220" s="666"/>
      <c r="K220" s="667"/>
    </row>
    <row r="221" spans="1:11" ht="15.75" x14ac:dyDescent="0.25">
      <c r="A221" s="307"/>
      <c r="B221" s="639"/>
      <c r="C221" s="639"/>
      <c r="D221" s="639"/>
      <c r="E221" s="639"/>
      <c r="F221" s="639"/>
      <c r="G221" s="279"/>
      <c r="H221" s="279"/>
      <c r="I221" s="665"/>
      <c r="J221" s="666"/>
      <c r="K221" s="667"/>
    </row>
    <row r="222" spans="1:11" ht="15.75" x14ac:dyDescent="0.25">
      <c r="A222" s="307"/>
      <c r="B222" s="639"/>
      <c r="C222" s="639"/>
      <c r="D222" s="639"/>
      <c r="E222" s="639"/>
      <c r="F222" s="639"/>
      <c r="G222" s="279"/>
      <c r="H222" s="279"/>
      <c r="I222" s="665"/>
      <c r="J222" s="666"/>
      <c r="K222" s="667"/>
    </row>
    <row r="223" spans="1:11" ht="15.75" x14ac:dyDescent="0.25">
      <c r="A223" s="307"/>
      <c r="B223" s="639"/>
      <c r="C223" s="639"/>
      <c r="D223" s="639"/>
      <c r="E223" s="639"/>
      <c r="F223" s="639"/>
      <c r="G223" s="279"/>
      <c r="H223" s="279"/>
      <c r="I223" s="665"/>
      <c r="J223" s="666"/>
      <c r="K223" s="667"/>
    </row>
    <row r="224" spans="1:11" ht="15.75" x14ac:dyDescent="0.25">
      <c r="A224" s="307"/>
      <c r="B224" s="639"/>
      <c r="C224" s="639"/>
      <c r="D224" s="639"/>
      <c r="E224" s="639"/>
      <c r="F224" s="639"/>
      <c r="G224" s="279"/>
      <c r="H224" s="279"/>
      <c r="I224" s="674"/>
      <c r="J224" s="674"/>
      <c r="K224" s="674"/>
    </row>
    <row r="225" spans="1:11" ht="15.75" x14ac:dyDescent="0.25">
      <c r="A225" s="307"/>
      <c r="B225" s="671"/>
      <c r="C225" s="672"/>
      <c r="D225" s="672"/>
      <c r="E225" s="672"/>
      <c r="F225" s="673"/>
      <c r="G225" s="279"/>
      <c r="H225" s="279"/>
      <c r="I225" s="674"/>
      <c r="J225" s="674"/>
      <c r="K225" s="674"/>
    </row>
    <row r="226" spans="1:11" ht="15.75" x14ac:dyDescent="0.25">
      <c r="A226" s="307"/>
      <c r="B226" s="671"/>
      <c r="C226" s="672"/>
      <c r="D226" s="672"/>
      <c r="E226" s="672"/>
      <c r="F226" s="673"/>
      <c r="G226" s="279"/>
      <c r="H226" s="279"/>
      <c r="I226" s="674"/>
      <c r="J226" s="674"/>
      <c r="K226" s="674"/>
    </row>
  </sheetData>
  <mergeCells count="233">
    <mergeCell ref="B218:F218"/>
    <mergeCell ref="I218:K218"/>
    <mergeCell ref="B219:F219"/>
    <mergeCell ref="I219:K219"/>
    <mergeCell ref="B220:F220"/>
    <mergeCell ref="I220:K220"/>
    <mergeCell ref="B226:F226"/>
    <mergeCell ref="I226:K226"/>
    <mergeCell ref="B221:F221"/>
    <mergeCell ref="I221:K221"/>
    <mergeCell ref="B222:F222"/>
    <mergeCell ref="I222:K222"/>
    <mergeCell ref="B223:F223"/>
    <mergeCell ref="I223:K223"/>
    <mergeCell ref="B224:F224"/>
    <mergeCell ref="I224:K224"/>
    <mergeCell ref="B225:F225"/>
    <mergeCell ref="I225:K225"/>
    <mergeCell ref="B213:F213"/>
    <mergeCell ref="I213:K213"/>
    <mergeCell ref="B214:F214"/>
    <mergeCell ref="I214:K214"/>
    <mergeCell ref="B215:F215"/>
    <mergeCell ref="I215:K215"/>
    <mergeCell ref="B216:F216"/>
    <mergeCell ref="I216:K216"/>
    <mergeCell ref="B217:F217"/>
    <mergeCell ref="I217:K217"/>
    <mergeCell ref="I207:K207"/>
    <mergeCell ref="B208:F208"/>
    <mergeCell ref="I208:K208"/>
    <mergeCell ref="B209:F209"/>
    <mergeCell ref="I209:K209"/>
    <mergeCell ref="B210:F210"/>
    <mergeCell ref="I210:K210"/>
    <mergeCell ref="I211:K211"/>
    <mergeCell ref="B212:F212"/>
    <mergeCell ref="I212:K212"/>
    <mergeCell ref="I191:K191"/>
    <mergeCell ref="I192:K192"/>
    <mergeCell ref="I193:K193"/>
    <mergeCell ref="I204:K204"/>
    <mergeCell ref="I188:K188"/>
    <mergeCell ref="I205:K205"/>
    <mergeCell ref="I206:K206"/>
    <mergeCell ref="I189:K189"/>
    <mergeCell ref="I190:K190"/>
    <mergeCell ref="I184:K184"/>
    <mergeCell ref="B185:F185"/>
    <mergeCell ref="I185:K185"/>
    <mergeCell ref="B186:F186"/>
    <mergeCell ref="I186:K186"/>
    <mergeCell ref="B187:F187"/>
    <mergeCell ref="I187:K187"/>
    <mergeCell ref="I115:K115"/>
    <mergeCell ref="I116:K116"/>
    <mergeCell ref="B145:F145"/>
    <mergeCell ref="B146:F146"/>
    <mergeCell ref="B147:F147"/>
    <mergeCell ref="B115:F115"/>
    <mergeCell ref="B116:F116"/>
    <mergeCell ref="B117:F117"/>
    <mergeCell ref="B118:F118"/>
    <mergeCell ref="B119:F119"/>
    <mergeCell ref="B135:F135"/>
    <mergeCell ref="B136:F136"/>
    <mergeCell ref="B137:F137"/>
    <mergeCell ref="B138:F138"/>
    <mergeCell ref="B124:F124"/>
    <mergeCell ref="B121:F121"/>
    <mergeCell ref="B130:F130"/>
    <mergeCell ref="B131:F131"/>
    <mergeCell ref="B132:F132"/>
    <mergeCell ref="B133:F133"/>
    <mergeCell ref="B134:F134"/>
    <mergeCell ref="B101:F101"/>
    <mergeCell ref="B102:F102"/>
    <mergeCell ref="B103:F103"/>
    <mergeCell ref="B184:F184"/>
    <mergeCell ref="B148:F148"/>
    <mergeCell ref="B149:F149"/>
    <mergeCell ref="B140:F140"/>
    <mergeCell ref="B141:F141"/>
    <mergeCell ref="B104:F104"/>
    <mergeCell ref="B105:F105"/>
    <mergeCell ref="B106:F106"/>
    <mergeCell ref="B107:F107"/>
    <mergeCell ref="B108:F108"/>
    <mergeCell ref="B113:F113"/>
    <mergeCell ref="B114:F114"/>
    <mergeCell ref="B109:F109"/>
    <mergeCell ref="B110:F110"/>
    <mergeCell ref="B111:F111"/>
    <mergeCell ref="B112:F112"/>
    <mergeCell ref="B125:F125"/>
    <mergeCell ref="B126:F126"/>
    <mergeCell ref="B127:F127"/>
    <mergeCell ref="B128:F128"/>
    <mergeCell ref="B129:F129"/>
    <mergeCell ref="B120:F120"/>
    <mergeCell ref="B122:F122"/>
    <mergeCell ref="B123:F123"/>
    <mergeCell ref="B139:F139"/>
    <mergeCell ref="B92:F92"/>
    <mergeCell ref="B93:F93"/>
    <mergeCell ref="B94:F94"/>
    <mergeCell ref="B95:F95"/>
    <mergeCell ref="B96:F96"/>
    <mergeCell ref="B97:F97"/>
    <mergeCell ref="B98:F98"/>
    <mergeCell ref="B99:F99"/>
    <mergeCell ref="B100:F100"/>
    <mergeCell ref="B83:F83"/>
    <mergeCell ref="B84:F84"/>
    <mergeCell ref="B85:F85"/>
    <mergeCell ref="B86:F86"/>
    <mergeCell ref="B87:F87"/>
    <mergeCell ref="B88:F88"/>
    <mergeCell ref="B89:F89"/>
    <mergeCell ref="B90:F90"/>
    <mergeCell ref="B91:F91"/>
    <mergeCell ref="B1:F1"/>
    <mergeCell ref="I1:K1"/>
    <mergeCell ref="B2:F2"/>
    <mergeCell ref="I2:K2"/>
    <mergeCell ref="B50:F50"/>
    <mergeCell ref="I6:K6"/>
    <mergeCell ref="I7:K7"/>
    <mergeCell ref="I8:K8"/>
    <mergeCell ref="I9:K9"/>
    <mergeCell ref="I14:K14"/>
    <mergeCell ref="I15:K15"/>
    <mergeCell ref="I10:K10"/>
    <mergeCell ref="I11:K11"/>
    <mergeCell ref="I12:K12"/>
    <mergeCell ref="I13:K13"/>
    <mergeCell ref="B51:F51"/>
    <mergeCell ref="B52:F52"/>
    <mergeCell ref="I52:K52"/>
    <mergeCell ref="B53:F53"/>
    <mergeCell ref="B54:F54"/>
    <mergeCell ref="I54:K54"/>
    <mergeCell ref="B55:F55"/>
    <mergeCell ref="I55:K55"/>
    <mergeCell ref="B56:F56"/>
    <mergeCell ref="I56:K56"/>
    <mergeCell ref="B57:F57"/>
    <mergeCell ref="I57:K57"/>
    <mergeCell ref="B58:F58"/>
    <mergeCell ref="B59:F59"/>
    <mergeCell ref="B60:F60"/>
    <mergeCell ref="B61:F61"/>
    <mergeCell ref="B62:F62"/>
    <mergeCell ref="B63:F63"/>
    <mergeCell ref="B64:F64"/>
    <mergeCell ref="I58:K58"/>
    <mergeCell ref="I59:K59"/>
    <mergeCell ref="I60:K60"/>
    <mergeCell ref="B65:F65"/>
    <mergeCell ref="B66:F66"/>
    <mergeCell ref="B67:F67"/>
    <mergeCell ref="B142:F142"/>
    <mergeCell ref="B143:F143"/>
    <mergeCell ref="B144:F144"/>
    <mergeCell ref="B155:F155"/>
    <mergeCell ref="B156:F156"/>
    <mergeCell ref="B157:F157"/>
    <mergeCell ref="B68:F68"/>
    <mergeCell ref="B69:F69"/>
    <mergeCell ref="B70:F70"/>
    <mergeCell ref="B71:F71"/>
    <mergeCell ref="B72:F72"/>
    <mergeCell ref="B73:F73"/>
    <mergeCell ref="B74:F74"/>
    <mergeCell ref="B75:F75"/>
    <mergeCell ref="B76:F76"/>
    <mergeCell ref="B77:F77"/>
    <mergeCell ref="B78:F78"/>
    <mergeCell ref="B79:F79"/>
    <mergeCell ref="B80:F80"/>
    <mergeCell ref="B81:F81"/>
    <mergeCell ref="B82:F82"/>
    <mergeCell ref="B158:F158"/>
    <mergeCell ref="B159:F159"/>
    <mergeCell ref="B150:F150"/>
    <mergeCell ref="B151:F151"/>
    <mergeCell ref="B152:F152"/>
    <mergeCell ref="B153:F153"/>
    <mergeCell ref="B154:F154"/>
    <mergeCell ref="B165:F165"/>
    <mergeCell ref="B166:F166"/>
    <mergeCell ref="B167:F167"/>
    <mergeCell ref="B168:F168"/>
    <mergeCell ref="B169:F169"/>
    <mergeCell ref="B160:F160"/>
    <mergeCell ref="B161:F161"/>
    <mergeCell ref="B162:F162"/>
    <mergeCell ref="B163:F163"/>
    <mergeCell ref="B164:F164"/>
    <mergeCell ref="B175:F175"/>
    <mergeCell ref="B176:F176"/>
    <mergeCell ref="B177:F177"/>
    <mergeCell ref="B178:F178"/>
    <mergeCell ref="B179:F179"/>
    <mergeCell ref="B170:F170"/>
    <mergeCell ref="B171:F171"/>
    <mergeCell ref="B172:F172"/>
    <mergeCell ref="B173:F173"/>
    <mergeCell ref="B174:F174"/>
    <mergeCell ref="B201:F201"/>
    <mergeCell ref="B202:F202"/>
    <mergeCell ref="B203:F203"/>
    <mergeCell ref="B204:F204"/>
    <mergeCell ref="B205:F205"/>
    <mergeCell ref="B206:F206"/>
    <mergeCell ref="B207:F207"/>
    <mergeCell ref="B180:F180"/>
    <mergeCell ref="B181:F181"/>
    <mergeCell ref="B182:F182"/>
    <mergeCell ref="B183:F183"/>
    <mergeCell ref="B194:F194"/>
    <mergeCell ref="B195:F195"/>
    <mergeCell ref="B196:F196"/>
    <mergeCell ref="B197:F197"/>
    <mergeCell ref="B198:F198"/>
    <mergeCell ref="B199:F199"/>
    <mergeCell ref="B200:F200"/>
    <mergeCell ref="B188:F188"/>
    <mergeCell ref="B189:F189"/>
    <mergeCell ref="B190:F190"/>
    <mergeCell ref="B191:F191"/>
    <mergeCell ref="B192:F192"/>
    <mergeCell ref="B193:F19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E353"/>
  <sheetViews>
    <sheetView workbookViewId="0">
      <selection activeCell="E151" sqref="A1:E353"/>
    </sheetView>
  </sheetViews>
  <sheetFormatPr defaultColWidth="8.875" defaultRowHeight="15" x14ac:dyDescent="0.25"/>
  <cols>
    <col min="1" max="1" width="37.25" style="2" customWidth="1"/>
    <col min="2" max="2" width="30.75" style="2" customWidth="1"/>
    <col min="3" max="3" width="38" style="2" customWidth="1"/>
    <col min="4" max="4" width="15.125" style="2" customWidth="1"/>
    <col min="5" max="5" width="26.75" style="2" customWidth="1"/>
    <col min="6" max="16384" width="8.875" style="2"/>
  </cols>
  <sheetData>
    <row r="1" spans="1:5" ht="166.5" customHeight="1" x14ac:dyDescent="0.25">
      <c r="D1" s="684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18.12.2020 № 99-ОС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84"/>
    </row>
    <row r="3" spans="1:5" x14ac:dyDescent="0.25">
      <c r="A3" s="685" t="s">
        <v>126</v>
      </c>
      <c r="B3" s="685"/>
      <c r="C3" s="685"/>
      <c r="D3" s="685"/>
      <c r="E3" s="685"/>
    </row>
    <row r="4" spans="1:5" ht="13.5" customHeight="1" x14ac:dyDescent="0.25">
      <c r="A4" s="686" t="s">
        <v>150</v>
      </c>
      <c r="B4" s="686"/>
      <c r="C4" s="686"/>
      <c r="D4" s="686"/>
      <c r="E4" s="686"/>
    </row>
    <row r="5" spans="1:5" ht="60" x14ac:dyDescent="0.25">
      <c r="A5" s="132" t="s">
        <v>127</v>
      </c>
      <c r="B5" s="66" t="s">
        <v>128</v>
      </c>
      <c r="C5" s="132" t="s">
        <v>129</v>
      </c>
      <c r="D5" s="132" t="s">
        <v>130</v>
      </c>
      <c r="E5" s="132" t="s">
        <v>131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37.15" customHeight="1" x14ac:dyDescent="0.25">
      <c r="A7" s="695" t="s">
        <v>152</v>
      </c>
      <c r="B7" s="693" t="s">
        <v>153</v>
      </c>
      <c r="C7" s="687" t="s">
        <v>132</v>
      </c>
      <c r="D7" s="688"/>
      <c r="E7" s="689"/>
    </row>
    <row r="8" spans="1:5" ht="14.45" customHeight="1" x14ac:dyDescent="0.25">
      <c r="A8" s="696"/>
      <c r="B8" s="694"/>
      <c r="C8" s="690" t="s">
        <v>133</v>
      </c>
      <c r="D8" s="691"/>
      <c r="E8" s="692"/>
    </row>
    <row r="9" spans="1:5" ht="12" customHeight="1" x14ac:dyDescent="0.25">
      <c r="A9" s="696"/>
      <c r="B9" s="694"/>
      <c r="C9" s="109" t="s">
        <v>140</v>
      </c>
      <c r="D9" s="134" t="s">
        <v>134</v>
      </c>
      <c r="E9" s="235">
        <f>'патриотика0,369'!D25</f>
        <v>2.0663999999999998</v>
      </c>
    </row>
    <row r="10" spans="1:5" ht="12" customHeight="1" x14ac:dyDescent="0.25">
      <c r="A10" s="696"/>
      <c r="B10" s="694"/>
      <c r="C10" s="109" t="s">
        <v>93</v>
      </c>
      <c r="D10" s="135" t="s">
        <v>134</v>
      </c>
      <c r="E10" s="235">
        <f>'патриотика0,369'!D24</f>
        <v>0.36899999999999999</v>
      </c>
    </row>
    <row r="11" spans="1:5" ht="12" customHeight="1" x14ac:dyDescent="0.25">
      <c r="A11" s="696"/>
      <c r="B11" s="694"/>
      <c r="C11" s="678" t="s">
        <v>144</v>
      </c>
      <c r="D11" s="679"/>
      <c r="E11" s="680"/>
    </row>
    <row r="12" spans="1:5" ht="40.15" customHeight="1" x14ac:dyDescent="0.25">
      <c r="A12" s="696"/>
      <c r="B12" s="694"/>
      <c r="C12" s="121" t="s">
        <v>338</v>
      </c>
      <c r="D12" s="101" t="s">
        <v>39</v>
      </c>
      <c r="E12" s="234">
        <f>'патриотика0,369'!E46</f>
        <v>0.36899999999999999</v>
      </c>
    </row>
    <row r="13" spans="1:5" ht="25.5" customHeight="1" x14ac:dyDescent="0.25">
      <c r="A13" s="696"/>
      <c r="B13" s="694"/>
      <c r="C13" s="121" t="s">
        <v>339</v>
      </c>
      <c r="D13" s="101" t="s">
        <v>39</v>
      </c>
      <c r="E13" s="234">
        <f>'патриотика0,369'!E47</f>
        <v>0.36899999999999999</v>
      </c>
    </row>
    <row r="14" spans="1:5" ht="22.9" customHeight="1" x14ac:dyDescent="0.25">
      <c r="A14" s="696"/>
      <c r="B14" s="694"/>
      <c r="C14" s="121" t="s">
        <v>340</v>
      </c>
      <c r="D14" s="101" t="s">
        <v>39</v>
      </c>
      <c r="E14" s="234">
        <f>'патриотика0,369'!E48</f>
        <v>0.36899999999999999</v>
      </c>
    </row>
    <row r="15" spans="1:5" ht="27" customHeight="1" x14ac:dyDescent="0.25">
      <c r="A15" s="696"/>
      <c r="B15" s="694"/>
      <c r="C15" s="681" t="s">
        <v>145</v>
      </c>
      <c r="D15" s="682"/>
      <c r="E15" s="683"/>
    </row>
    <row r="16" spans="1:5" ht="30" hidden="1" customHeight="1" x14ac:dyDescent="0.25">
      <c r="A16" s="696"/>
      <c r="B16" s="694"/>
      <c r="C16" s="131" t="str">
        <f>'патриотика0,369'!A56</f>
        <v>Участие подростков, участников ВПК, в сдаче на право ношения спецжетона КРОО «Ветераны Спецназа» г. Красноярск</v>
      </c>
      <c r="D16" s="101"/>
      <c r="E16" s="91"/>
    </row>
    <row r="17" spans="1:5" ht="12" customHeight="1" x14ac:dyDescent="0.25">
      <c r="A17" s="696"/>
      <c r="B17" s="694"/>
      <c r="C17" s="131" t="str">
        <f>'патриотика0,369'!A57</f>
        <v>Проезд детей</v>
      </c>
      <c r="D17" s="215" t="s">
        <v>84</v>
      </c>
      <c r="E17" s="91">
        <f>'патриотика0,369'!E57</f>
        <v>4</v>
      </c>
    </row>
    <row r="18" spans="1:5" ht="12" customHeight="1" x14ac:dyDescent="0.25">
      <c r="A18" s="696"/>
      <c r="B18" s="694"/>
      <c r="C18" s="131" t="str">
        <f>'патриотика0,369'!A58</f>
        <v>Проживание детей 2 детей</v>
      </c>
      <c r="D18" s="248" t="s">
        <v>84</v>
      </c>
      <c r="E18" s="91">
        <f>'патриотика0,369'!E58</f>
        <v>6</v>
      </c>
    </row>
    <row r="19" spans="1:5" ht="12" customHeight="1" x14ac:dyDescent="0.25">
      <c r="A19" s="696"/>
      <c r="B19" s="694"/>
      <c r="C19" s="131" t="str">
        <f>'патриотика0,369'!A59</f>
        <v>Суточные детей 2</v>
      </c>
      <c r="D19" s="248" t="s">
        <v>84</v>
      </c>
      <c r="E19" s="91">
        <f>'патриотика0,369'!E59</f>
        <v>8</v>
      </c>
    </row>
    <row r="20" spans="1:5" ht="12" customHeight="1" x14ac:dyDescent="0.25">
      <c r="A20" s="696"/>
      <c r="B20" s="694"/>
      <c r="C20" s="131" t="str">
        <f>'патриотика0,369'!A60</f>
        <v>Участие команды ВПО Северо-Енисейского района в краевом сборе-конкурсе курсантов военно-патриотических объединений "Слет Патриотов-2021" (Манский район)</v>
      </c>
      <c r="D20" s="248" t="s">
        <v>84</v>
      </c>
      <c r="E20" s="91">
        <f>'патриотика0,369'!E60</f>
        <v>0</v>
      </c>
    </row>
    <row r="21" spans="1:5" ht="12" customHeight="1" x14ac:dyDescent="0.25">
      <c r="A21" s="696"/>
      <c r="B21" s="694"/>
      <c r="C21" s="131" t="str">
        <f>'патриотика0,369'!A61</f>
        <v>Проезд детей (10 детей)</v>
      </c>
      <c r="D21" s="248" t="s">
        <v>84</v>
      </c>
      <c r="E21" s="91">
        <f>'патриотика0,369'!E61</f>
        <v>20</v>
      </c>
    </row>
    <row r="22" spans="1:5" ht="12" customHeight="1" x14ac:dyDescent="0.25">
      <c r="A22" s="696"/>
      <c r="B22" s="694"/>
      <c r="C22" s="131" t="str">
        <f>'патриотика0,369'!A62</f>
        <v>Суточные детей (10 детей)</v>
      </c>
      <c r="D22" s="248" t="s">
        <v>84</v>
      </c>
      <c r="E22" s="91">
        <f>'патриотика0,369'!E62</f>
        <v>100</v>
      </c>
    </row>
    <row r="23" spans="1:5" ht="12" customHeight="1" x14ac:dyDescent="0.25">
      <c r="A23" s="696"/>
      <c r="B23" s="694"/>
      <c r="C23" s="131" t="str">
        <f>'патриотика0,369'!A63</f>
        <v>Поисковая экспедиция</v>
      </c>
      <c r="D23" s="248" t="s">
        <v>84</v>
      </c>
      <c r="E23" s="91">
        <f>'патриотика0,369'!E63</f>
        <v>0</v>
      </c>
    </row>
    <row r="24" spans="1:5" ht="12" customHeight="1" x14ac:dyDescent="0.25">
      <c r="A24" s="696"/>
      <c r="B24" s="694"/>
      <c r="C24" s="131" t="str">
        <f>'патриотика0,369'!A64</f>
        <v>Проезд детей 4</v>
      </c>
      <c r="D24" s="248" t="s">
        <v>84</v>
      </c>
      <c r="E24" s="91">
        <f>'патриотика0,369'!E64</f>
        <v>8</v>
      </c>
    </row>
    <row r="25" spans="1:5" ht="12" customHeight="1" x14ac:dyDescent="0.25">
      <c r="A25" s="696"/>
      <c r="B25" s="694"/>
      <c r="C25" s="131" t="str">
        <f>'патриотика0,369'!A65</f>
        <v>Суточные детей 4</v>
      </c>
      <c r="D25" s="248" t="s">
        <v>84</v>
      </c>
      <c r="E25" s="91">
        <f>'патриотика0,369'!E65</f>
        <v>80</v>
      </c>
    </row>
    <row r="26" spans="1:5" ht="12" customHeight="1" x14ac:dyDescent="0.25">
      <c r="A26" s="696"/>
      <c r="B26" s="694"/>
      <c r="C26" s="131" t="str">
        <f>'патриотика0,369'!A66</f>
        <v>Участие в Слете актива движения ЮНАРМИЯ в ЦДП "Юнармия" (п. Емельяново)</v>
      </c>
      <c r="D26" s="248" t="s">
        <v>84</v>
      </c>
      <c r="E26" s="91">
        <f>'патриотика0,369'!E66</f>
        <v>0</v>
      </c>
    </row>
    <row r="27" spans="1:5" ht="12" customHeight="1" x14ac:dyDescent="0.25">
      <c r="A27" s="696"/>
      <c r="B27" s="694"/>
      <c r="C27" s="131" t="str">
        <f>'патриотика0,369'!A67</f>
        <v>Проезд детей</v>
      </c>
      <c r="D27" s="248" t="s">
        <v>84</v>
      </c>
      <c r="E27" s="91">
        <f>'патриотика0,369'!E67</f>
        <v>8</v>
      </c>
    </row>
    <row r="28" spans="1:5" ht="12" customHeight="1" x14ac:dyDescent="0.25">
      <c r="A28" s="696"/>
      <c r="B28" s="694"/>
      <c r="C28" s="131" t="str">
        <f>'патриотика0,369'!A68</f>
        <v>Суточные детей 4</v>
      </c>
      <c r="D28" s="248" t="s">
        <v>84</v>
      </c>
      <c r="E28" s="91">
        <f>'патриотика0,369'!E68</f>
        <v>8</v>
      </c>
    </row>
    <row r="29" spans="1:5" ht="12" customHeight="1" x14ac:dyDescent="0.25">
      <c r="A29" s="696"/>
      <c r="B29" s="694"/>
      <c r="C29" s="131" t="str">
        <f>'патриотика0,369'!A69</f>
        <v>Участие молодежи Северо-Енисейского района в Российском патриотическом фестивале в г. Красноярск</v>
      </c>
      <c r="D29" s="248" t="s">
        <v>84</v>
      </c>
      <c r="E29" s="91">
        <f>'патриотика0,369'!E69</f>
        <v>0</v>
      </c>
    </row>
    <row r="30" spans="1:5" ht="12" customHeight="1" x14ac:dyDescent="0.25">
      <c r="A30" s="696"/>
      <c r="B30" s="694"/>
      <c r="C30" s="131" t="str">
        <f>'патриотика0,369'!A70</f>
        <v>Проезд детей</v>
      </c>
      <c r="D30" s="248" t="s">
        <v>84</v>
      </c>
      <c r="E30" s="91">
        <f>'патриотика0,369'!E70</f>
        <v>4</v>
      </c>
    </row>
    <row r="31" spans="1:5" ht="12" customHeight="1" x14ac:dyDescent="0.25">
      <c r="A31" s="696"/>
      <c r="B31" s="694"/>
      <c r="C31" s="131" t="str">
        <f>'патриотика0,369'!A71</f>
        <v>Проживание детей 2 детей</v>
      </c>
      <c r="D31" s="248" t="s">
        <v>84</v>
      </c>
      <c r="E31" s="91">
        <f>'патриотика0,369'!E71</f>
        <v>8</v>
      </c>
    </row>
    <row r="32" spans="1:5" ht="12" customHeight="1" x14ac:dyDescent="0.25">
      <c r="A32" s="696"/>
      <c r="B32" s="694"/>
      <c r="C32" s="131" t="str">
        <f>'патриотика0,369'!A72</f>
        <v>Суточные детей 2</v>
      </c>
      <c r="D32" s="248" t="s">
        <v>84</v>
      </c>
      <c r="E32" s="91">
        <f>'патриотика0,369'!E72</f>
        <v>18</v>
      </c>
    </row>
    <row r="33" spans="1:5" ht="12" customHeight="1" x14ac:dyDescent="0.25">
      <c r="A33" s="696"/>
      <c r="B33" s="694"/>
      <c r="C33" s="131" t="str">
        <f>'патриотика0,369'!A73</f>
        <v xml:space="preserve">Военно-спортивная игра «Сибирский щит: Орленок». Участие в Зональном этапе. </v>
      </c>
      <c r="D33" s="248" t="s">
        <v>84</v>
      </c>
      <c r="E33" s="91">
        <f>'патриотика0,369'!E73</f>
        <v>0</v>
      </c>
    </row>
    <row r="34" spans="1:5" ht="12" customHeight="1" x14ac:dyDescent="0.25">
      <c r="A34" s="696"/>
      <c r="B34" s="694"/>
      <c r="C34" s="131" t="str">
        <f>'патриотика0,369'!A74</f>
        <v>Проезд детей</v>
      </c>
      <c r="D34" s="248" t="s">
        <v>84</v>
      </c>
      <c r="E34" s="91">
        <f>'патриотика0,369'!E74</f>
        <v>20</v>
      </c>
    </row>
    <row r="35" spans="1:5" ht="12" customHeight="1" x14ac:dyDescent="0.25">
      <c r="A35" s="696"/>
      <c r="B35" s="694"/>
      <c r="C35" s="131" t="str">
        <f>'патриотика0,369'!A75</f>
        <v>Проживание детей 10 детей</v>
      </c>
      <c r="D35" s="248" t="s">
        <v>84</v>
      </c>
      <c r="E35" s="91">
        <f>'патриотика0,369'!E75</f>
        <v>40</v>
      </c>
    </row>
    <row r="36" spans="1:5" ht="12" customHeight="1" x14ac:dyDescent="0.25">
      <c r="A36" s="696"/>
      <c r="B36" s="694"/>
      <c r="C36" s="131" t="str">
        <f>'патриотика0,369'!A76</f>
        <v>Суточные детей 10</v>
      </c>
      <c r="D36" s="248" t="s">
        <v>84</v>
      </c>
      <c r="E36" s="91">
        <f>'патриотика0,369'!E76</f>
        <v>40</v>
      </c>
    </row>
    <row r="37" spans="1:5" ht="12" customHeight="1" x14ac:dyDescent="0.25">
      <c r="A37" s="696"/>
      <c r="B37" s="694"/>
      <c r="C37" s="131" t="str">
        <f>'патриотика0,369'!A77</f>
        <v>Экипировка для Современного мечевого боя (Комлект)</v>
      </c>
      <c r="D37" s="248" t="s">
        <v>84</v>
      </c>
      <c r="E37" s="91">
        <f>'патриотика0,369'!E77</f>
        <v>20</v>
      </c>
    </row>
    <row r="38" spans="1:5" ht="12" customHeight="1" x14ac:dyDescent="0.25">
      <c r="A38" s="696"/>
      <c r="B38" s="694"/>
      <c r="C38" s="131" t="str">
        <f>'патриотика0,369'!A78</f>
        <v>Расходные материалы к мероприятиям</v>
      </c>
      <c r="D38" s="248" t="s">
        <v>84</v>
      </c>
      <c r="E38" s="91">
        <f>'патриотика0,369'!E78</f>
        <v>124</v>
      </c>
    </row>
    <row r="39" spans="1:5" ht="12" customHeight="1" x14ac:dyDescent="0.25">
      <c r="A39" s="696"/>
      <c r="B39" s="694"/>
      <c r="C39" s="131" t="str">
        <f>'патриотика0,369'!A79</f>
        <v>Наградная продукция к мероприятиям</v>
      </c>
      <c r="D39" s="248" t="s">
        <v>84</v>
      </c>
      <c r="E39" s="91">
        <f>'патриотика0,369'!E79</f>
        <v>100</v>
      </c>
    </row>
    <row r="40" spans="1:5" ht="12" customHeight="1" x14ac:dyDescent="0.25">
      <c r="A40" s="696"/>
      <c r="B40" s="694"/>
      <c r="C40" s="131" t="str">
        <f>'патриотика0,369'!A80</f>
        <v>Георгиевская лента (бабина)</v>
      </c>
      <c r="D40" s="248" t="s">
        <v>84</v>
      </c>
      <c r="E40" s="91">
        <f>'патриотика0,369'!E80</f>
        <v>10</v>
      </c>
    </row>
    <row r="41" spans="1:5" ht="12" customHeight="1" x14ac:dyDescent="0.25">
      <c r="A41" s="696"/>
      <c r="B41" s="694"/>
      <c r="C41" s="131" t="str">
        <f>'патриотика0,369'!A81</f>
        <v>Лампада с вкладышем</v>
      </c>
      <c r="D41" s="248" t="s">
        <v>84</v>
      </c>
      <c r="E41" s="91">
        <f>'патриотика0,369'!E81</f>
        <v>300</v>
      </c>
    </row>
    <row r="42" spans="1:5" ht="12" customHeight="1" x14ac:dyDescent="0.25">
      <c r="A42" s="696"/>
      <c r="B42" s="694"/>
      <c r="C42" s="131" t="str">
        <f>'патриотика0,369'!A82</f>
        <v>Брусок 25*25*100</v>
      </c>
      <c r="D42" s="248" t="s">
        <v>84</v>
      </c>
      <c r="E42" s="91">
        <f>'патриотика0,369'!E82</f>
        <v>300</v>
      </c>
    </row>
    <row r="43" spans="1:5" ht="12" customHeight="1" x14ac:dyDescent="0.25">
      <c r="A43" s="696"/>
      <c r="B43" s="694"/>
      <c r="C43" s="131" t="str">
        <f>'патриотика0,369'!A83</f>
        <v>Наградная продукция к мероприям</v>
      </c>
      <c r="D43" s="248" t="s">
        <v>84</v>
      </c>
      <c r="E43" s="91">
        <f>'патриотика0,369'!E83</f>
        <v>0</v>
      </c>
    </row>
    <row r="44" spans="1:5" ht="12" hidden="1" customHeight="1" x14ac:dyDescent="0.25">
      <c r="A44" s="696"/>
      <c r="B44" s="694"/>
      <c r="C44" s="131" t="e">
        <f>'патриотика0,369'!#REF!</f>
        <v>#REF!</v>
      </c>
      <c r="D44" s="248" t="s">
        <v>84</v>
      </c>
      <c r="E44" s="91" t="e">
        <f>'патриотика0,369'!#REF!</f>
        <v>#REF!</v>
      </c>
    </row>
    <row r="45" spans="1:5" ht="12" hidden="1" customHeight="1" x14ac:dyDescent="0.25">
      <c r="A45" s="696"/>
      <c r="B45" s="694"/>
      <c r="C45" s="131" t="e">
        <f>'патриотика0,369'!#REF!</f>
        <v>#REF!</v>
      </c>
      <c r="D45" s="248" t="s">
        <v>84</v>
      </c>
      <c r="E45" s="91" t="e">
        <f>'патриотика0,369'!#REF!</f>
        <v>#REF!</v>
      </c>
    </row>
    <row r="46" spans="1:5" ht="12" hidden="1" customHeight="1" x14ac:dyDescent="0.25">
      <c r="A46" s="696"/>
      <c r="B46" s="694"/>
      <c r="C46" s="131">
        <f>'патриотика0,369'!A84</f>
        <v>0</v>
      </c>
      <c r="D46" s="248" t="s">
        <v>84</v>
      </c>
      <c r="E46" s="268"/>
    </row>
    <row r="47" spans="1:5" ht="12" hidden="1" customHeight="1" x14ac:dyDescent="0.25">
      <c r="A47" s="696"/>
      <c r="B47" s="694"/>
      <c r="C47" s="131">
        <f>'патриотика0,369'!A85</f>
        <v>0</v>
      </c>
      <c r="D47" s="248" t="s">
        <v>84</v>
      </c>
      <c r="E47" s="268"/>
    </row>
    <row r="48" spans="1:5" ht="12" hidden="1" customHeight="1" x14ac:dyDescent="0.25">
      <c r="A48" s="696"/>
      <c r="B48" s="694"/>
      <c r="C48" s="131">
        <f>'патриотика0,369'!A86</f>
        <v>0</v>
      </c>
      <c r="D48" s="248" t="s">
        <v>84</v>
      </c>
      <c r="E48" s="268"/>
    </row>
    <row r="49" spans="1:5" ht="12" hidden="1" customHeight="1" x14ac:dyDescent="0.25">
      <c r="A49" s="696"/>
      <c r="B49" s="694"/>
      <c r="C49" s="131">
        <f>'патриотика0,369'!A87</f>
        <v>0</v>
      </c>
      <c r="D49" s="248" t="s">
        <v>84</v>
      </c>
      <c r="E49" s="268"/>
    </row>
    <row r="50" spans="1:5" ht="26.45" customHeight="1" x14ac:dyDescent="0.25">
      <c r="A50" s="696"/>
      <c r="B50" s="694"/>
      <c r="C50" s="697" t="s">
        <v>135</v>
      </c>
      <c r="D50" s="698"/>
      <c r="E50" s="699"/>
    </row>
    <row r="51" spans="1:5" ht="14.45" customHeight="1" x14ac:dyDescent="0.25">
      <c r="A51" s="696"/>
      <c r="B51" s="694"/>
      <c r="C51" s="697" t="s">
        <v>136</v>
      </c>
      <c r="D51" s="698"/>
      <c r="E51" s="699"/>
    </row>
    <row r="52" spans="1:5" ht="14.45" customHeight="1" x14ac:dyDescent="0.25">
      <c r="A52" s="696"/>
      <c r="B52" s="694"/>
      <c r="C52" s="136" t="str">
        <f>'натур показатели инновации+добр'!C35</f>
        <v>Теплоэнергия</v>
      </c>
      <c r="D52" s="137" t="str">
        <f>'натур показатели инновации+добр'!D35</f>
        <v>Гкал</v>
      </c>
      <c r="E52" s="138">
        <f>'патриотика0,369'!D127</f>
        <v>20.294999999999998</v>
      </c>
    </row>
    <row r="53" spans="1:5" ht="14.45" customHeight="1" x14ac:dyDescent="0.25">
      <c r="A53" s="696"/>
      <c r="B53" s="694"/>
      <c r="C53" s="136" t="str">
        <f>'натур показатели инновации+добр'!C36</f>
        <v xml:space="preserve">Водоснабжение </v>
      </c>
      <c r="D53" s="137" t="str">
        <f>'натур показатели инновации+добр'!D36</f>
        <v>м2</v>
      </c>
      <c r="E53" s="138">
        <f>'патриотика0,369'!D128</f>
        <v>39.224699999999999</v>
      </c>
    </row>
    <row r="54" spans="1:5" ht="14.45" customHeight="1" x14ac:dyDescent="0.25">
      <c r="A54" s="696"/>
      <c r="B54" s="694"/>
      <c r="C54" s="136" t="str">
        <f>'натур показатели инновации+добр'!C37</f>
        <v>Водоотведение (септик)</v>
      </c>
      <c r="D54" s="137" t="str">
        <f>'натур показатели инновации+добр'!D37</f>
        <v>м3</v>
      </c>
      <c r="E54" s="138">
        <f>'патриотика0,369'!D129</f>
        <v>2.214</v>
      </c>
    </row>
    <row r="55" spans="1:5" ht="14.45" customHeight="1" x14ac:dyDescent="0.25">
      <c r="A55" s="696"/>
      <c r="B55" s="694"/>
      <c r="C55" s="136" t="str">
        <f>'натур показатели инновации+добр'!C38</f>
        <v>Электроэнергия</v>
      </c>
      <c r="D55" s="137" t="str">
        <f>'натур показатели инновации+добр'!D38</f>
        <v>МВт час.</v>
      </c>
      <c r="E55" s="138">
        <f>'патриотика0,369'!D130</f>
        <v>2.214</v>
      </c>
    </row>
    <row r="56" spans="1:5" ht="14.45" customHeight="1" x14ac:dyDescent="0.25">
      <c r="A56" s="696"/>
      <c r="B56" s="694"/>
      <c r="C56" s="136" t="str">
        <f>'натур показатели инновации+добр'!C39</f>
        <v>ТКО</v>
      </c>
      <c r="D56" s="137" t="str">
        <f>'натур показатели инновации+добр'!D39</f>
        <v>договор</v>
      </c>
      <c r="E56" s="138">
        <f>'патриотика0,369'!D131</f>
        <v>1.3416840000000001</v>
      </c>
    </row>
    <row r="57" spans="1:5" ht="14.45" customHeight="1" x14ac:dyDescent="0.25">
      <c r="A57" s="696"/>
      <c r="B57" s="694"/>
      <c r="C57" s="136" t="str">
        <f>'натур показатели инновации+добр'!C40</f>
        <v>Электроэнергия (резерв)</v>
      </c>
      <c r="D57" s="137" t="str">
        <f>'натур показатели инновации+добр'!D40</f>
        <v>МВт час.</v>
      </c>
      <c r="E57" s="138">
        <f>'патриотика0,369'!D132</f>
        <v>0.36899999999999999</v>
      </c>
    </row>
    <row r="58" spans="1:5" ht="39" customHeight="1" x14ac:dyDescent="0.25">
      <c r="A58" s="696"/>
      <c r="B58" s="694"/>
      <c r="C58" s="700" t="s">
        <v>137</v>
      </c>
      <c r="D58" s="701"/>
      <c r="E58" s="702"/>
    </row>
    <row r="59" spans="1:5" ht="23.25" customHeight="1" x14ac:dyDescent="0.25">
      <c r="A59" s="696"/>
      <c r="B59" s="694"/>
      <c r="C59" s="139" t="str">
        <f>'патриотика0,369'!A177</f>
        <v>текущий ремонт отмостки и системы отвода дождевой воды здания МБУ "МЦ "АУРУМ"</v>
      </c>
      <c r="D59" s="260" t="str">
        <f>'патриотика0,369'!B177</f>
        <v>договор</v>
      </c>
      <c r="E59" s="260">
        <f>'патриотика0,369'!D177</f>
        <v>0.36899999999999999</v>
      </c>
    </row>
    <row r="60" spans="1:5" ht="22.5" customHeight="1" x14ac:dyDescent="0.25">
      <c r="A60" s="696"/>
      <c r="B60" s="694"/>
      <c r="C60" s="139" t="str">
        <f>'патриотика0,369'!A178</f>
        <v xml:space="preserve">Мониторинг систем пожарной сигнализации  </v>
      </c>
      <c r="D60" s="260" t="str">
        <f>'патриотика0,369'!B178</f>
        <v>договор</v>
      </c>
      <c r="E60" s="260">
        <f>'патриотика0,369'!D178</f>
        <v>4.4279999999999999</v>
      </c>
    </row>
    <row r="61" spans="1:5" ht="15" customHeight="1" x14ac:dyDescent="0.25">
      <c r="A61" s="696"/>
      <c r="B61" s="694"/>
      <c r="C61" s="139" t="str">
        <f>'патриотика0,369'!A179</f>
        <v xml:space="preserve">Уборка территории от снега </v>
      </c>
      <c r="D61" s="260" t="str">
        <f>'патриотика0,369'!B179</f>
        <v>договор</v>
      </c>
      <c r="E61" s="260">
        <f>'патриотика0,369'!D179</f>
        <v>0.73799999999999999</v>
      </c>
    </row>
    <row r="62" spans="1:5" ht="15" customHeight="1" x14ac:dyDescent="0.25">
      <c r="A62" s="696"/>
      <c r="B62" s="694"/>
      <c r="C62" s="139" t="str">
        <f>'патриотика0,369'!A180</f>
        <v>Профилактическая дезинфекция</v>
      </c>
      <c r="D62" s="260" t="str">
        <f>'патриотика0,369'!B180</f>
        <v>договор</v>
      </c>
      <c r="E62" s="260">
        <f>'патриотика0,369'!D180</f>
        <v>1.476</v>
      </c>
    </row>
    <row r="63" spans="1:5" ht="15" customHeight="1" x14ac:dyDescent="0.25">
      <c r="A63" s="696"/>
      <c r="B63" s="694"/>
      <c r="C63" s="139" t="str">
        <f>'патриотика0,369'!A181</f>
        <v>Обслуживание системы видеонаблюдения</v>
      </c>
      <c r="D63" s="260" t="str">
        <f>'патриотика0,369'!B181</f>
        <v>договор</v>
      </c>
      <c r="E63" s="260">
        <f>'патриотика0,369'!D181</f>
        <v>4.4279999999999999</v>
      </c>
    </row>
    <row r="64" spans="1:5" ht="15" customHeight="1" x14ac:dyDescent="0.25">
      <c r="A64" s="696"/>
      <c r="B64" s="694"/>
      <c r="C64" s="139" t="str">
        <f>'патриотика0,369'!A182</f>
        <v>Комплексное обслуживание системы тепловодоснабжения и конструктивных элементов здания</v>
      </c>
      <c r="D64" s="260" t="str">
        <f>'патриотика0,369'!B182</f>
        <v>договор</v>
      </c>
      <c r="E64" s="260">
        <f>'патриотика0,369'!D182</f>
        <v>0.36899999999999999</v>
      </c>
    </row>
    <row r="65" spans="1:5" ht="15" customHeight="1" x14ac:dyDescent="0.25">
      <c r="A65" s="696"/>
      <c r="B65" s="694"/>
      <c r="C65" s="139" t="str">
        <f>'патриотика0,369'!A183</f>
        <v>Договор осмотр технического состояния автомобиля</v>
      </c>
      <c r="D65" s="260" t="str">
        <f>'патриотика0,369'!B183</f>
        <v>договор</v>
      </c>
      <c r="E65" s="260">
        <f>'патриотика0,369'!D183</f>
        <v>55.35</v>
      </c>
    </row>
    <row r="66" spans="1:5" ht="15" customHeight="1" x14ac:dyDescent="0.25">
      <c r="A66" s="696"/>
      <c r="B66" s="694"/>
      <c r="C66" s="139" t="str">
        <f>'патриотика0,369'!A184</f>
        <v>Техническое обслуживание систем пожарной сигнализации</v>
      </c>
      <c r="D66" s="260" t="str">
        <f>'патриотика0,369'!B184</f>
        <v>договор</v>
      </c>
      <c r="E66" s="260">
        <f>'патриотика0,369'!D184</f>
        <v>4.4279999999999999</v>
      </c>
    </row>
    <row r="67" spans="1:5" ht="15" customHeight="1" x14ac:dyDescent="0.25">
      <c r="A67" s="696"/>
      <c r="B67" s="694"/>
      <c r="C67" s="139" t="str">
        <f>'патриотика0,369'!A185</f>
        <v>Заправка катриджей</v>
      </c>
      <c r="D67" s="260" t="str">
        <f>'патриотика0,369'!B185</f>
        <v>договор</v>
      </c>
      <c r="E67" s="260">
        <f>'патриотика0,369'!D185</f>
        <v>3.69</v>
      </c>
    </row>
    <row r="68" spans="1:5" ht="15" customHeight="1" x14ac:dyDescent="0.25">
      <c r="A68" s="696"/>
      <c r="B68" s="694"/>
      <c r="C68" s="139" t="str">
        <f>'патриотика0,369'!A186</f>
        <v>ремонт оборудования</v>
      </c>
      <c r="D68" s="260" t="str">
        <f>'патриотика0,369'!B186</f>
        <v>договор</v>
      </c>
      <c r="E68" s="260">
        <f>'патриотика0,369'!D186</f>
        <v>0.36899999999999999</v>
      </c>
    </row>
    <row r="69" spans="1:5" ht="15" customHeight="1" x14ac:dyDescent="0.25">
      <c r="A69" s="696"/>
      <c r="B69" s="694"/>
      <c r="C69" s="139" t="str">
        <f>'патриотика0,369'!A187</f>
        <v>Медосмотр при устройстве на работу</v>
      </c>
      <c r="D69" s="260" t="str">
        <f>'патриотика0,369'!B187</f>
        <v>договор</v>
      </c>
      <c r="E69" s="260">
        <f>'патриотика0,369'!D187</f>
        <v>0.73799999999999999</v>
      </c>
    </row>
    <row r="70" spans="1:5" ht="15" customHeight="1" x14ac:dyDescent="0.25">
      <c r="A70" s="696"/>
      <c r="B70" s="694"/>
      <c r="C70" s="139" t="str">
        <f>'патриотика0,369'!A188</f>
        <v>Услуги СЕМИС подписка</v>
      </c>
      <c r="D70" s="260" t="str">
        <f>'патриотика0,369'!B188</f>
        <v>договор</v>
      </c>
      <c r="E70" s="260">
        <f>'патриотика0,369'!D188</f>
        <v>0.36899999999999999</v>
      </c>
    </row>
    <row r="71" spans="1:5" ht="15" customHeight="1" x14ac:dyDescent="0.25">
      <c r="A71" s="696"/>
      <c r="B71" s="694"/>
      <c r="C71" s="139" t="str">
        <f>'патриотика0,369'!A189</f>
        <v>Предрейсовое медицинское обследование 200дней*85руб</v>
      </c>
      <c r="D71" s="260" t="str">
        <f>'патриотика0,369'!B189</f>
        <v>договор</v>
      </c>
      <c r="E71" s="260">
        <f>'патриотика0,369'!D189</f>
        <v>55.35</v>
      </c>
    </row>
    <row r="72" spans="1:5" ht="24.75" customHeight="1" x14ac:dyDescent="0.25">
      <c r="A72" s="696"/>
      <c r="B72" s="694"/>
      <c r="C72" s="139" t="str">
        <f>'патриотика0,369'!A190</f>
        <v xml:space="preserve">Услуги охраны  </v>
      </c>
      <c r="D72" s="260" t="str">
        <f>'патриотика0,369'!B190</f>
        <v>договор</v>
      </c>
      <c r="E72" s="260">
        <f>'патриотика0,369'!D190</f>
        <v>4.4279999999999999</v>
      </c>
    </row>
    <row r="73" spans="1:5" ht="17.25" customHeight="1" x14ac:dyDescent="0.25">
      <c r="A73" s="696"/>
      <c r="B73" s="694"/>
      <c r="C73" s="139" t="str">
        <f>'патриотика0,369'!A191</f>
        <v>Обслуживание систем охранных средств сигнализации (тревожная кнопка)</v>
      </c>
      <c r="D73" s="260" t="str">
        <f>'патриотика0,369'!B202</f>
        <v>договор</v>
      </c>
      <c r="E73" s="260">
        <f>'патриотика0,369'!D191</f>
        <v>4.4279999999999999</v>
      </c>
    </row>
    <row r="74" spans="1:5" ht="15" customHeight="1" x14ac:dyDescent="0.25">
      <c r="A74" s="696"/>
      <c r="B74" s="694"/>
      <c r="C74" s="139" t="str">
        <f>'патриотика0,369'!A192</f>
        <v>Страховая премия по полису ОСАГО за УАЗ</v>
      </c>
      <c r="D74" s="260" t="str">
        <f>'патриотика0,369'!B203</f>
        <v>договор</v>
      </c>
      <c r="E74" s="260">
        <f>'патриотика0,369'!D192</f>
        <v>0.36899999999999999</v>
      </c>
    </row>
    <row r="75" spans="1:5" ht="15" customHeight="1" x14ac:dyDescent="0.25">
      <c r="A75" s="696"/>
      <c r="B75" s="694"/>
      <c r="C75" s="139" t="str">
        <f>'патриотика0,369'!A193</f>
        <v>Диагностика бытовой и оргтехники для определения возможности ее дальнейшего использования (244/226)</v>
      </c>
      <c r="D75" s="260" t="str">
        <f>'патриотика0,369'!B204</f>
        <v>договор</v>
      </c>
      <c r="E75" s="260">
        <f>'патриотика0,369'!D193</f>
        <v>0.36899999999999999</v>
      </c>
    </row>
    <row r="76" spans="1:5" ht="15" customHeight="1" x14ac:dyDescent="0.25">
      <c r="A76" s="696"/>
      <c r="B76" s="694"/>
      <c r="C76" s="139" t="str">
        <f>'патриотика0,369'!A194</f>
        <v>Изготовление снежных фигур</v>
      </c>
      <c r="D76" s="260" t="str">
        <f>'патриотика0,369'!B205</f>
        <v>договор</v>
      </c>
      <c r="E76" s="260">
        <f>'патриотика0,369'!D194</f>
        <v>0.36899999999999999</v>
      </c>
    </row>
    <row r="77" spans="1:5" ht="28.5" customHeight="1" x14ac:dyDescent="0.25">
      <c r="A77" s="696"/>
      <c r="B77" s="694"/>
      <c r="C77" s="139" t="str">
        <f>'патриотика0,369'!A195</f>
        <v>Приобретение программного обеспечения</v>
      </c>
      <c r="D77" s="260" t="str">
        <f>'патриотика0,369'!B206</f>
        <v>договор</v>
      </c>
      <c r="E77" s="260">
        <f>'патриотика0,369'!D195</f>
        <v>1.476</v>
      </c>
    </row>
    <row r="78" spans="1:5" ht="15" hidden="1" customHeight="1" x14ac:dyDescent="0.25">
      <c r="A78" s="696"/>
      <c r="B78" s="694"/>
      <c r="C78" s="139">
        <f>'патриотика0,369'!A196</f>
        <v>0</v>
      </c>
      <c r="D78" s="260" t="str">
        <f>'патриотика0,369'!B207</f>
        <v>договор</v>
      </c>
      <c r="E78" s="260">
        <f>'патриотика0,369'!D196</f>
        <v>0</v>
      </c>
    </row>
    <row r="79" spans="1:5" ht="15" hidden="1" customHeight="1" x14ac:dyDescent="0.25">
      <c r="A79" s="696"/>
      <c r="B79" s="694"/>
      <c r="C79" s="139">
        <f>'патриотика0,369'!A197</f>
        <v>0</v>
      </c>
      <c r="D79" s="260" t="str">
        <f>'патриотика0,369'!B208</f>
        <v>договор</v>
      </c>
      <c r="E79" s="260">
        <f>'патриотика0,369'!D197</f>
        <v>0</v>
      </c>
    </row>
    <row r="80" spans="1:5" ht="15" hidden="1" customHeight="1" x14ac:dyDescent="0.25">
      <c r="A80" s="696"/>
      <c r="B80" s="694"/>
      <c r="C80" s="139">
        <f>'патриотика0,369'!A198</f>
        <v>0</v>
      </c>
      <c r="D80" s="260" t="str">
        <f>'патриотика0,369'!B209</f>
        <v>договор</v>
      </c>
      <c r="E80" s="260">
        <f>'патриотика0,369'!D198</f>
        <v>0</v>
      </c>
    </row>
    <row r="81" spans="1:5" ht="15" hidden="1" customHeight="1" x14ac:dyDescent="0.25">
      <c r="A81" s="696"/>
      <c r="B81" s="694"/>
      <c r="C81" s="139">
        <f>'патриотика0,369'!A199</f>
        <v>0</v>
      </c>
      <c r="D81" s="260" t="str">
        <f>D80</f>
        <v>договор</v>
      </c>
      <c r="E81" s="260">
        <f>'патриотика0,369'!D199</f>
        <v>0.36899999999999999</v>
      </c>
    </row>
    <row r="82" spans="1:5" ht="15" hidden="1" customHeight="1" x14ac:dyDescent="0.25">
      <c r="A82" s="696"/>
      <c r="B82" s="694"/>
      <c r="C82" s="139">
        <f>'патриотика0,369'!A200</f>
        <v>0</v>
      </c>
      <c r="D82" s="260" t="str">
        <f>D80</f>
        <v>договор</v>
      </c>
      <c r="E82" s="260">
        <f>'патриотика0,369'!D200</f>
        <v>0.36899999999999999</v>
      </c>
    </row>
    <row r="83" spans="1:5" ht="15" hidden="1" customHeight="1" x14ac:dyDescent="0.25">
      <c r="A83" s="696"/>
      <c r="B83" s="694"/>
      <c r="C83" s="139">
        <f>'патриотика0,369'!A201</f>
        <v>0</v>
      </c>
      <c r="D83" s="260" t="str">
        <f>D80</f>
        <v>договор</v>
      </c>
      <c r="E83" s="260">
        <f>'патриотика0,369'!D201</f>
        <v>0.36899999999999999</v>
      </c>
    </row>
    <row r="84" spans="1:5" ht="15" hidden="1" customHeight="1" x14ac:dyDescent="0.25">
      <c r="A84" s="696"/>
      <c r="B84" s="694"/>
      <c r="C84" s="139">
        <f>'патриотика0,369'!A202</f>
        <v>0</v>
      </c>
      <c r="D84" s="260" t="str">
        <f>D80</f>
        <v>договор</v>
      </c>
      <c r="E84" s="260">
        <f>'патриотика0,369'!D202</f>
        <v>0.36899999999999999</v>
      </c>
    </row>
    <row r="85" spans="1:5" ht="15" hidden="1" customHeight="1" x14ac:dyDescent="0.25">
      <c r="A85" s="696"/>
      <c r="B85" s="694"/>
      <c r="C85" s="139">
        <f>'патриотика0,369'!A203</f>
        <v>0</v>
      </c>
      <c r="D85" s="260" t="str">
        <f>D80</f>
        <v>договор</v>
      </c>
      <c r="E85" s="260">
        <f>'патриотика0,369'!D203</f>
        <v>0.36899999999999999</v>
      </c>
    </row>
    <row r="86" spans="1:5" ht="15" hidden="1" customHeight="1" x14ac:dyDescent="0.25">
      <c r="A86" s="696"/>
      <c r="B86" s="694"/>
      <c r="C86" s="139">
        <f>'патриотика0,369'!A204</f>
        <v>0</v>
      </c>
      <c r="D86" s="260" t="str">
        <f>D80</f>
        <v>договор</v>
      </c>
      <c r="E86" s="260">
        <f>'патриотика0,369'!D204</f>
        <v>0.36899999999999999</v>
      </c>
    </row>
    <row r="87" spans="1:5" ht="15" hidden="1" customHeight="1" x14ac:dyDescent="0.25">
      <c r="A87" s="696"/>
      <c r="B87" s="694"/>
      <c r="C87" s="139">
        <f>'патриотика0,369'!A205</f>
        <v>0</v>
      </c>
      <c r="D87" s="260" t="str">
        <f>'патриотика0,369'!B218</f>
        <v>шт</v>
      </c>
      <c r="E87" s="260">
        <f>'патриотика0,369'!D205</f>
        <v>0.36899999999999999</v>
      </c>
    </row>
    <row r="88" spans="1:5" ht="15" hidden="1" customHeight="1" x14ac:dyDescent="0.25">
      <c r="A88" s="696"/>
      <c r="B88" s="694"/>
      <c r="C88" s="139">
        <f>'патриотика0,369'!A206</f>
        <v>0</v>
      </c>
      <c r="D88" s="260" t="str">
        <f>'патриотика0,369'!B220</f>
        <v>шт</v>
      </c>
      <c r="E88" s="260">
        <f>'патриотика0,369'!D206</f>
        <v>0.36899999999999999</v>
      </c>
    </row>
    <row r="89" spans="1:5" ht="15" hidden="1" customHeight="1" x14ac:dyDescent="0.25">
      <c r="A89" s="696"/>
      <c r="B89" s="694"/>
      <c r="C89" s="139">
        <f>'патриотика0,369'!A207</f>
        <v>0</v>
      </c>
      <c r="D89" s="260" t="str">
        <f>'патриотика0,369'!B222</f>
        <v>шт</v>
      </c>
      <c r="E89" s="260">
        <f>'патриотика0,369'!D207</f>
        <v>0.36899999999999999</v>
      </c>
    </row>
    <row r="90" spans="1:5" ht="15" hidden="1" customHeight="1" x14ac:dyDescent="0.25">
      <c r="A90" s="696"/>
      <c r="B90" s="694"/>
      <c r="C90" s="139">
        <f>'патриотика0,369'!A208</f>
        <v>0</v>
      </c>
      <c r="D90" s="260" t="str">
        <f>'патриотика0,369'!B223</f>
        <v>шт</v>
      </c>
      <c r="E90" s="260">
        <f>'патриотика0,369'!D208</f>
        <v>0.36899999999999999</v>
      </c>
    </row>
    <row r="91" spans="1:5" ht="15" hidden="1" customHeight="1" x14ac:dyDescent="0.25">
      <c r="A91" s="696"/>
      <c r="B91" s="694"/>
      <c r="C91" s="139">
        <f>'патриотика0,369'!A209</f>
        <v>0</v>
      </c>
      <c r="D91" s="260" t="str">
        <f>'патриотика0,369'!B224</f>
        <v>шт</v>
      </c>
      <c r="E91" s="260">
        <f>'патриотика0,369'!D209</f>
        <v>0.36899999999999999</v>
      </c>
    </row>
    <row r="92" spans="1:5" ht="12" customHeight="1" x14ac:dyDescent="0.25">
      <c r="A92" s="696"/>
      <c r="B92" s="694"/>
      <c r="C92" s="675" t="s">
        <v>138</v>
      </c>
      <c r="D92" s="676"/>
      <c r="E92" s="677"/>
    </row>
    <row r="93" spans="1:5" ht="14.45" customHeight="1" x14ac:dyDescent="0.25">
      <c r="A93" s="696"/>
      <c r="B93" s="694"/>
      <c r="C93" s="140" t="str">
        <f>'инновации+добровольчество0,369'!A133</f>
        <v>переговоры по району, мин</v>
      </c>
      <c r="D93" s="101" t="s">
        <v>86</v>
      </c>
      <c r="E93" s="236">
        <f>'патриотика0,369'!D158</f>
        <v>19.187999999999999</v>
      </c>
    </row>
    <row r="94" spans="1:5" ht="12" customHeight="1" x14ac:dyDescent="0.25">
      <c r="A94" s="696"/>
      <c r="B94" s="694"/>
      <c r="C94" s="140" t="str">
        <f>'инновации+добровольчество0,369'!A134</f>
        <v>Переговоры за пределами района,мин</v>
      </c>
      <c r="D94" s="101" t="s">
        <v>22</v>
      </c>
      <c r="E94" s="236">
        <f>'патриотика0,369'!D159</f>
        <v>3.6973799999999999</v>
      </c>
    </row>
    <row r="95" spans="1:5" ht="12" customHeight="1" x14ac:dyDescent="0.25">
      <c r="A95" s="696"/>
      <c r="B95" s="694"/>
      <c r="C95" s="140" t="str">
        <f>'инновации+добровольчество0,369'!A135</f>
        <v>Абоненская плата за услуги связи, номеров</v>
      </c>
      <c r="D95" s="101" t="s">
        <v>37</v>
      </c>
      <c r="E95" s="236">
        <f>'патриотика0,369'!D160</f>
        <v>0.36899999999999999</v>
      </c>
    </row>
    <row r="96" spans="1:5" ht="12" customHeight="1" x14ac:dyDescent="0.25">
      <c r="A96" s="696"/>
      <c r="B96" s="694"/>
      <c r="C96" s="140" t="str">
        <f>'инновации+добровольчество0,369'!A136</f>
        <v xml:space="preserve">Абоненская плата за услуги Интернет </v>
      </c>
      <c r="D96" s="101" t="s">
        <v>37</v>
      </c>
      <c r="E96" s="236">
        <f>'патриотика0,369'!D161</f>
        <v>0.36899999999999999</v>
      </c>
    </row>
    <row r="97" spans="1:5" ht="12" customHeight="1" x14ac:dyDescent="0.25">
      <c r="A97" s="696"/>
      <c r="B97" s="694"/>
      <c r="C97" s="140" t="str">
        <f>'инновации+добровольчество0,369'!A137</f>
        <v>Почтовые конверты</v>
      </c>
      <c r="D97" s="101" t="s">
        <v>38</v>
      </c>
      <c r="E97" s="236">
        <f>'патриотика0,369'!D162</f>
        <v>1.476</v>
      </c>
    </row>
    <row r="98" spans="1:5" ht="12" hidden="1" customHeight="1" x14ac:dyDescent="0.25">
      <c r="A98" s="696"/>
      <c r="B98" s="694"/>
      <c r="C98" s="140" t="e">
        <f>'инновации+добровольчество0,369'!#REF!</f>
        <v>#REF!</v>
      </c>
      <c r="D98" s="101" t="s">
        <v>38</v>
      </c>
      <c r="E98" s="236" t="e">
        <f>'патриотика0,369'!#REF!</f>
        <v>#REF!</v>
      </c>
    </row>
    <row r="99" spans="1:5" ht="12" hidden="1" customHeight="1" x14ac:dyDescent="0.25">
      <c r="A99" s="696"/>
      <c r="B99" s="694"/>
      <c r="C99" s="140" t="e">
        <f>'инновации+добровольчество0,369'!#REF!</f>
        <v>#REF!</v>
      </c>
      <c r="D99" s="101" t="s">
        <v>22</v>
      </c>
      <c r="E99" s="236" t="e">
        <f>'патриотика0,369'!#REF!</f>
        <v>#REF!</v>
      </c>
    </row>
    <row r="100" spans="1:5" ht="22.5" customHeight="1" x14ac:dyDescent="0.25">
      <c r="A100" s="696"/>
      <c r="B100" s="694"/>
      <c r="C100" s="678" t="s">
        <v>139</v>
      </c>
      <c r="D100" s="679"/>
      <c r="E100" s="680"/>
    </row>
    <row r="101" spans="1:5" ht="21" customHeight="1" x14ac:dyDescent="0.25">
      <c r="A101" s="696"/>
      <c r="B101" s="694"/>
      <c r="C101" s="110" t="str">
        <f>'натур показатели инновации+добр'!C84</f>
        <v>Заведующий МЦ</v>
      </c>
      <c r="D101" s="141" t="s">
        <v>143</v>
      </c>
      <c r="E101" s="224">
        <f>'патриотика0,369'!D95</f>
        <v>0.36899999999999999</v>
      </c>
    </row>
    <row r="102" spans="1:5" ht="12" customHeight="1" x14ac:dyDescent="0.25">
      <c r="A102" s="696"/>
      <c r="B102" s="694"/>
      <c r="C102" s="120" t="s">
        <v>141</v>
      </c>
      <c r="D102" s="141" t="s">
        <v>134</v>
      </c>
      <c r="E102" s="376">
        <f>'патриотика0,369'!D96</f>
        <v>0.36899999999999999</v>
      </c>
    </row>
    <row r="103" spans="1:5" ht="12" customHeight="1" x14ac:dyDescent="0.25">
      <c r="A103" s="696"/>
      <c r="B103" s="694"/>
      <c r="C103" s="120" t="s">
        <v>87</v>
      </c>
      <c r="D103" s="141" t="s">
        <v>134</v>
      </c>
      <c r="E103" s="376">
        <f>'патриотика0,369'!D97</f>
        <v>0.1845</v>
      </c>
    </row>
    <row r="104" spans="1:5" ht="12" customHeight="1" x14ac:dyDescent="0.25">
      <c r="A104" s="696"/>
      <c r="B104" s="694"/>
      <c r="C104" s="120" t="s">
        <v>142</v>
      </c>
      <c r="D104" s="141" t="s">
        <v>134</v>
      </c>
      <c r="E104" s="376">
        <f>'патриотика0,369'!D98</f>
        <v>0.36899999999999999</v>
      </c>
    </row>
    <row r="105" spans="1:5" ht="12" customHeight="1" x14ac:dyDescent="0.25">
      <c r="A105" s="696"/>
      <c r="B105" s="694"/>
      <c r="C105" s="524" t="s">
        <v>146</v>
      </c>
      <c r="D105" s="525"/>
      <c r="E105" s="526"/>
    </row>
    <row r="106" spans="1:5" ht="28.15" customHeight="1" x14ac:dyDescent="0.25">
      <c r="A106" s="696"/>
      <c r="B106" s="694"/>
      <c r="C106" s="122" t="str">
        <f>'инновации+добровольчество0,369'!A103</f>
        <v>Пособие по уходу за ребенком до 3-х лет</v>
      </c>
      <c r="D106" s="123" t="s">
        <v>122</v>
      </c>
      <c r="E106" s="237">
        <f>E101</f>
        <v>0.36899999999999999</v>
      </c>
    </row>
    <row r="107" spans="1:5" ht="25.9" hidden="1" customHeight="1" x14ac:dyDescent="0.25">
      <c r="A107" s="696"/>
      <c r="B107" s="694"/>
      <c r="C107" s="678" t="s">
        <v>147</v>
      </c>
      <c r="D107" s="679"/>
      <c r="E107" s="680"/>
    </row>
    <row r="108" spans="1:5" ht="40.15" hidden="1" customHeight="1" x14ac:dyDescent="0.25">
      <c r="A108" s="696"/>
      <c r="B108" s="694"/>
      <c r="C108" s="121" t="s">
        <v>197</v>
      </c>
      <c r="D108" s="101" t="s">
        <v>39</v>
      </c>
      <c r="E108" s="234">
        <f>'патриотика0,369'!E149</f>
        <v>28.044</v>
      </c>
    </row>
    <row r="109" spans="1:5" ht="25.9" hidden="1" customHeight="1" x14ac:dyDescent="0.25">
      <c r="A109" s="696"/>
      <c r="B109" s="694"/>
      <c r="C109" s="121" t="s">
        <v>198</v>
      </c>
      <c r="D109" s="101" t="s">
        <v>39</v>
      </c>
      <c r="E109" s="234">
        <f>'патриотика0,369'!E150</f>
        <v>7.0110000000000001</v>
      </c>
    </row>
    <row r="110" spans="1:5" ht="24" hidden="1" customHeight="1" x14ac:dyDescent="0.25">
      <c r="A110" s="696"/>
      <c r="B110" s="694"/>
      <c r="C110" s="121" t="s">
        <v>199</v>
      </c>
      <c r="D110" s="101" t="s">
        <v>39</v>
      </c>
      <c r="E110" s="234">
        <f>'патриотика0,369'!E151</f>
        <v>21.033000000000001</v>
      </c>
    </row>
    <row r="111" spans="1:5" ht="21" customHeight="1" x14ac:dyDescent="0.25">
      <c r="A111" s="696"/>
      <c r="B111" s="694"/>
      <c r="C111" s="527" t="s">
        <v>148</v>
      </c>
      <c r="D111" s="528"/>
      <c r="E111" s="529"/>
    </row>
    <row r="112" spans="1:5" ht="18.600000000000001" customHeight="1" x14ac:dyDescent="0.25">
      <c r="A112" s="696"/>
      <c r="B112" s="694"/>
      <c r="C112" s="124" t="str">
        <f>'инновации+добровольчество0,369'!A145</f>
        <v>Провоз груза 2000 кг (1 кг=9,50 руб)</v>
      </c>
      <c r="D112" s="125" t="s">
        <v>22</v>
      </c>
      <c r="E112" s="84">
        <f>'патриотика0,369'!D170</f>
        <v>0.36899999999999999</v>
      </c>
    </row>
    <row r="113" spans="1:5" ht="12" customHeight="1" x14ac:dyDescent="0.25">
      <c r="A113" s="696"/>
      <c r="B113" s="694"/>
      <c r="C113" s="675" t="s">
        <v>149</v>
      </c>
      <c r="D113" s="676"/>
      <c r="E113" s="677"/>
    </row>
    <row r="114" spans="1:5" ht="14.45" customHeight="1" x14ac:dyDescent="0.25">
      <c r="A114" s="696"/>
      <c r="B114" s="694"/>
      <c r="C114" s="112" t="str">
        <f>'натур показатели инновации+добр'!C100</f>
        <v>Пиломатериал</v>
      </c>
      <c r="D114" s="67" t="str">
        <f>'натур показатели инновации+добр'!D100</f>
        <v>шт</v>
      </c>
      <c r="E114" s="170">
        <f>'патриотика0,369'!D218</f>
        <v>2.5830000000000002</v>
      </c>
    </row>
    <row r="115" spans="1:5" ht="14.45" customHeight="1" x14ac:dyDescent="0.25">
      <c r="A115" s="696"/>
      <c r="B115" s="694"/>
      <c r="C115" s="112" t="str">
        <f>'натур показатели инновации+добр'!C101</f>
        <v>Тонеры для картриджей Kyocera</v>
      </c>
      <c r="D115" s="67" t="str">
        <f>'натур показатели инновации+добр'!D101</f>
        <v>шт</v>
      </c>
      <c r="E115" s="170">
        <f>'патриотика0,369'!D219</f>
        <v>1.845</v>
      </c>
    </row>
    <row r="116" spans="1:5" ht="15" customHeight="1" x14ac:dyDescent="0.25">
      <c r="A116" s="696"/>
      <c r="B116" s="694"/>
      <c r="C116" s="112" t="str">
        <f>'натур показатели инновации+добр'!C102</f>
        <v>Комплект тонеров для цветного принтера Canon</v>
      </c>
      <c r="D116" s="67" t="str">
        <f>'натур показатели инновации+добр'!D102</f>
        <v>шт</v>
      </c>
      <c r="E116" s="170">
        <f>'патриотика0,369'!D220</f>
        <v>1.845</v>
      </c>
    </row>
    <row r="117" spans="1:5" ht="16.5" customHeight="1" x14ac:dyDescent="0.25">
      <c r="A117" s="696"/>
      <c r="B117" s="694"/>
      <c r="C117" s="112" t="str">
        <f>'натур показатели инновации+добр'!C103</f>
        <v>Комплект тонера для цветного принтера Hp</v>
      </c>
      <c r="D117" s="67" t="str">
        <f>'натур показатели инновации+добр'!D103</f>
        <v>шт</v>
      </c>
      <c r="E117" s="170">
        <f>'патриотика0,369'!D221</f>
        <v>0.73799999999999999</v>
      </c>
    </row>
    <row r="118" spans="1:5" ht="12" customHeight="1" x14ac:dyDescent="0.25">
      <c r="A118" s="696"/>
      <c r="B118" s="694"/>
      <c r="C118" s="112" t="str">
        <f>'натур показатели инновации+добр'!C104</f>
        <v>Флеш накопители  16 гб</v>
      </c>
      <c r="D118" s="67" t="str">
        <f>'натур показатели инновации+добр'!D104</f>
        <v>шт</v>
      </c>
      <c r="E118" s="170">
        <f>'патриотика0,369'!D222</f>
        <v>2.5830000000000002</v>
      </c>
    </row>
    <row r="119" spans="1:5" ht="12" customHeight="1" x14ac:dyDescent="0.25">
      <c r="A119" s="696"/>
      <c r="B119" s="694"/>
      <c r="C119" s="112" t="str">
        <f>'натур показатели инновации+добр'!C105</f>
        <v>Флеш накопители  64 гб</v>
      </c>
      <c r="D119" s="67" t="str">
        <f>'натур показатели инновации+добр'!D105</f>
        <v>шт</v>
      </c>
      <c r="E119" s="170">
        <f>'патриотика0,369'!D223</f>
        <v>1.845</v>
      </c>
    </row>
    <row r="120" spans="1:5" ht="12" customHeight="1" x14ac:dyDescent="0.25">
      <c r="A120" s="696"/>
      <c r="B120" s="694"/>
      <c r="C120" s="112" t="str">
        <f>'натур показатели инновации+добр'!C106</f>
        <v>Мышь USB</v>
      </c>
      <c r="D120" s="67" t="str">
        <f>'натур показатели инновации+добр'!D106</f>
        <v>шт</v>
      </c>
      <c r="E120" s="170">
        <f>'патриотика0,369'!D224</f>
        <v>1.476</v>
      </c>
    </row>
    <row r="121" spans="1:5" ht="12" customHeight="1" x14ac:dyDescent="0.25">
      <c r="A121" s="696"/>
      <c r="B121" s="694"/>
      <c r="C121" s="112" t="str">
        <f>'натур показатели инновации+добр'!C107</f>
        <v xml:space="preserve">Мешки для мусора </v>
      </c>
      <c r="D121" s="67" t="str">
        <f>'натур показатели инновации+добр'!D107</f>
        <v>шт</v>
      </c>
      <c r="E121" s="170">
        <f>'патриотика0,369'!D225</f>
        <v>36.9</v>
      </c>
    </row>
    <row r="122" spans="1:5" ht="12" customHeight="1" x14ac:dyDescent="0.25">
      <c r="A122" s="696"/>
      <c r="B122" s="694"/>
      <c r="C122" s="112" t="str">
        <f>'натур показатели инновации+добр'!C108</f>
        <v>Жидкое мыло</v>
      </c>
      <c r="D122" s="67" t="str">
        <f>'натур показатели инновации+добр'!D108</f>
        <v>шт</v>
      </c>
      <c r="E122" s="170">
        <f>'патриотика0,369'!D226</f>
        <v>5.5350000000000001</v>
      </c>
    </row>
    <row r="123" spans="1:5" ht="22.15" customHeight="1" x14ac:dyDescent="0.25">
      <c r="A123" s="696"/>
      <c r="B123" s="694"/>
      <c r="C123" s="112" t="str">
        <f>'натур показатели инновации+добр'!C109</f>
        <v>Туалетная бумага</v>
      </c>
      <c r="D123" s="67" t="str">
        <f>'натур показатели инновации+добр'!D109</f>
        <v>шт</v>
      </c>
      <c r="E123" s="170">
        <f>'патриотика0,369'!D227</f>
        <v>36.9</v>
      </c>
    </row>
    <row r="124" spans="1:5" ht="12" customHeight="1" x14ac:dyDescent="0.25">
      <c r="A124" s="696"/>
      <c r="B124" s="694"/>
      <c r="C124" s="112" t="str">
        <f>'натур показатели инновации+добр'!C110</f>
        <v>Тряпки для мытья</v>
      </c>
      <c r="D124" s="67" t="str">
        <f>'натур показатели инновации+добр'!D110</f>
        <v>шт</v>
      </c>
      <c r="E124" s="170">
        <f>'патриотика0,369'!D228</f>
        <v>14.76</v>
      </c>
    </row>
    <row r="125" spans="1:5" ht="22.15" customHeight="1" x14ac:dyDescent="0.25">
      <c r="A125" s="696"/>
      <c r="B125" s="694"/>
      <c r="C125" s="112" t="str">
        <f>'натур показатели инновации+добр'!C111</f>
        <v>Бытовая химия</v>
      </c>
      <c r="D125" s="67" t="str">
        <f>'натур показатели инновации+добр'!D111</f>
        <v>шт</v>
      </c>
      <c r="E125" s="170">
        <f>'патриотика0,369'!D229</f>
        <v>3.69</v>
      </c>
    </row>
    <row r="126" spans="1:5" ht="15.75" customHeight="1" x14ac:dyDescent="0.25">
      <c r="A126" s="696"/>
      <c r="B126" s="694"/>
      <c r="C126" s="112" t="str">
        <f>'натур показатели инновации+добр'!C112</f>
        <v>Фанера</v>
      </c>
      <c r="D126" s="67" t="str">
        <f>'натур показатели инновации+добр'!D112</f>
        <v>шт</v>
      </c>
      <c r="E126" s="170">
        <f>'патриотика0,369'!D230</f>
        <v>3.69</v>
      </c>
    </row>
    <row r="127" spans="1:5" ht="13.5" customHeight="1" x14ac:dyDescent="0.25">
      <c r="A127" s="696"/>
      <c r="B127" s="694"/>
      <c r="C127" s="112" t="str">
        <f>'натур показатели инновации+добр'!C113</f>
        <v>Антифриз</v>
      </c>
      <c r="D127" s="67" t="str">
        <f>'натур показатели инновации+добр'!D113</f>
        <v>шт</v>
      </c>
      <c r="E127" s="170">
        <f>'патриотика0,369'!D231</f>
        <v>7.38</v>
      </c>
    </row>
    <row r="128" spans="1:5" ht="12" customHeight="1" x14ac:dyDescent="0.25">
      <c r="A128" s="696"/>
      <c r="B128" s="694"/>
      <c r="C128" s="112" t="str">
        <f>'натур показатели инновации+добр'!C114</f>
        <v>Баннера</v>
      </c>
      <c r="D128" s="67" t="str">
        <f>'натур показатели инновации+добр'!D114</f>
        <v>шт</v>
      </c>
      <c r="E128" s="170">
        <f>'патриотика0,369'!D232</f>
        <v>1.845</v>
      </c>
    </row>
    <row r="129" spans="1:5" ht="12" customHeight="1" x14ac:dyDescent="0.25">
      <c r="A129" s="696"/>
      <c r="B129" s="694"/>
      <c r="C129" s="112" t="str">
        <f>'натур показатели инновации+добр'!C115</f>
        <v>Гвозди</v>
      </c>
      <c r="D129" s="67" t="str">
        <f>'натур показатели инновации+добр'!D115</f>
        <v>шт</v>
      </c>
      <c r="E129" s="170">
        <f>'патриотика0,369'!D233</f>
        <v>7.38</v>
      </c>
    </row>
    <row r="130" spans="1:5" ht="12" customHeight="1" x14ac:dyDescent="0.25">
      <c r="A130" s="696"/>
      <c r="B130" s="694"/>
      <c r="C130" s="112" t="str">
        <f>'натур показатели инновации+добр'!C116</f>
        <v>Саморезы</v>
      </c>
      <c r="D130" s="67" t="str">
        <f>'натур показатели инновации+добр'!D116</f>
        <v>шт</v>
      </c>
      <c r="E130" s="170">
        <f>'патриотика0,369'!D234</f>
        <v>18.45</v>
      </c>
    </row>
    <row r="131" spans="1:5" ht="12" customHeight="1" x14ac:dyDescent="0.25">
      <c r="A131" s="696"/>
      <c r="B131" s="694"/>
      <c r="C131" s="112" t="str">
        <f>'натур показатели инновации+добр'!C117</f>
        <v>Инструмент металлический ручной</v>
      </c>
      <c r="D131" s="67" t="str">
        <f>'натур показатели инновации+добр'!D117</f>
        <v>шт</v>
      </c>
      <c r="E131" s="170">
        <f>'патриотика0,369'!D235</f>
        <v>1.845</v>
      </c>
    </row>
    <row r="132" spans="1:5" ht="12" customHeight="1" x14ac:dyDescent="0.25">
      <c r="A132" s="696"/>
      <c r="B132" s="694"/>
      <c r="C132" s="112" t="str">
        <f>'натур показатели инновации+добр'!C118</f>
        <v>Краска эмаль</v>
      </c>
      <c r="D132" s="67" t="str">
        <f>'натур показатели инновации+добр'!D118</f>
        <v>шт</v>
      </c>
      <c r="E132" s="170">
        <f>'патриотика0,369'!D236</f>
        <v>11.07</v>
      </c>
    </row>
    <row r="133" spans="1:5" ht="12" customHeight="1" x14ac:dyDescent="0.25">
      <c r="A133" s="696"/>
      <c r="B133" s="694"/>
      <c r="C133" s="112" t="str">
        <f>'натур показатели инновации+добр'!C119</f>
        <v>Краска ВДН</v>
      </c>
      <c r="D133" s="67" t="str">
        <f>'натур показатели инновации+добр'!D119</f>
        <v>шт</v>
      </c>
      <c r="E133" s="170">
        <f>'патриотика0,369'!D237</f>
        <v>3.69</v>
      </c>
    </row>
    <row r="134" spans="1:5" ht="12" customHeight="1" x14ac:dyDescent="0.25">
      <c r="A134" s="696"/>
      <c r="B134" s="694"/>
      <c r="C134" s="112" t="str">
        <f>'натур показатели инновации+добр'!C120</f>
        <v>Кисти</v>
      </c>
      <c r="D134" s="67" t="str">
        <f>'натур показатели инновации+добр'!D120</f>
        <v>шт</v>
      </c>
      <c r="E134" s="170">
        <f>'патриотика0,369'!D238</f>
        <v>14.76</v>
      </c>
    </row>
    <row r="135" spans="1:5" ht="12" customHeight="1" x14ac:dyDescent="0.25">
      <c r="A135" s="696"/>
      <c r="B135" s="694"/>
      <c r="C135" s="112" t="str">
        <f>'натур показатели инновации+добр'!C121</f>
        <v>Перчатка пвх</v>
      </c>
      <c r="D135" s="67" t="str">
        <f>'натур показатели инновации+добр'!D121</f>
        <v>шт</v>
      </c>
      <c r="E135" s="170">
        <f>'патриотика0,369'!D239</f>
        <v>36.9</v>
      </c>
    </row>
    <row r="136" spans="1:5" ht="12" customHeight="1" x14ac:dyDescent="0.25">
      <c r="A136" s="696"/>
      <c r="B136" s="694"/>
      <c r="C136" s="112" t="str">
        <f>'натур показатели инновации+добр'!C122</f>
        <v>краска кудо</v>
      </c>
      <c r="D136" s="67" t="str">
        <f>'натур показатели инновации+добр'!D122</f>
        <v>шт</v>
      </c>
      <c r="E136" s="170">
        <f>'патриотика0,369'!D240</f>
        <v>0.36899999999999999</v>
      </c>
    </row>
    <row r="137" spans="1:5" ht="12" customHeight="1" x14ac:dyDescent="0.25">
      <c r="A137" s="696"/>
      <c r="B137" s="694"/>
      <c r="C137" s="112" t="str">
        <f>'натур показатели инновации+добр'!C123</f>
        <v>Валик+ванночка</v>
      </c>
      <c r="D137" s="67" t="str">
        <f>'натур показатели инновации+добр'!D123</f>
        <v>шт</v>
      </c>
      <c r="E137" s="170">
        <f>'патриотика0,369'!D241</f>
        <v>3.69</v>
      </c>
    </row>
    <row r="138" spans="1:5" ht="12" customHeight="1" x14ac:dyDescent="0.25">
      <c r="A138" s="696"/>
      <c r="B138" s="694"/>
      <c r="C138" s="112" t="str">
        <f>'натур показатели инновации+добр'!C124</f>
        <v>Ножницыы</v>
      </c>
      <c r="D138" s="67" t="str">
        <f>'натур показатели инновации+добр'!D124</f>
        <v>шт</v>
      </c>
      <c r="E138" s="170">
        <f>'патриотика0,369'!D242</f>
        <v>3.69</v>
      </c>
    </row>
    <row r="139" spans="1:5" ht="12" customHeight="1" x14ac:dyDescent="0.25">
      <c r="A139" s="696"/>
      <c r="B139" s="694"/>
      <c r="C139" s="112" t="str">
        <f>'натур показатели инновации+добр'!C125</f>
        <v>Канцелярские расходники</v>
      </c>
      <c r="D139" s="67" t="str">
        <f>'натур показатели инновации+добр'!D125</f>
        <v>шт</v>
      </c>
      <c r="E139" s="170">
        <f>'патриотика0,369'!D243</f>
        <v>36.9</v>
      </c>
    </row>
    <row r="140" spans="1:5" ht="12" customHeight="1" x14ac:dyDescent="0.25">
      <c r="A140" s="696"/>
      <c r="B140" s="694"/>
      <c r="C140" s="112" t="str">
        <f>'натур показатели инновации+добр'!C126</f>
        <v>Канцелярия (ручки, карандаши)</v>
      </c>
      <c r="D140" s="67" t="str">
        <f>'натур показатели инновации+добр'!D126</f>
        <v>шт</v>
      </c>
      <c r="E140" s="170">
        <f>'патриотика0,369'!D244</f>
        <v>36.9</v>
      </c>
    </row>
    <row r="141" spans="1:5" ht="12" customHeight="1" x14ac:dyDescent="0.25">
      <c r="A141" s="696"/>
      <c r="B141" s="694"/>
      <c r="C141" s="112" t="str">
        <f>'натур показатели инновации+добр'!C127</f>
        <v>Офисные принадлежности (папки, скоросшиватели, файлы)</v>
      </c>
      <c r="D141" s="67" t="str">
        <f>'натур показатели инновации+добр'!D127</f>
        <v>шт</v>
      </c>
      <c r="E141" s="170">
        <f>'патриотика0,369'!D245</f>
        <v>36.9</v>
      </c>
    </row>
    <row r="142" spans="1:5" ht="12" customHeight="1" x14ac:dyDescent="0.25">
      <c r="A142" s="696"/>
      <c r="B142" s="694"/>
      <c r="C142" s="112" t="str">
        <f>'натур показатели инновации+добр'!C128</f>
        <v>Лампы</v>
      </c>
      <c r="D142" s="67" t="str">
        <f>'натур показатели инновации+добр'!D128</f>
        <v>шт</v>
      </c>
      <c r="E142" s="170">
        <f>'патриотика0,369'!D246</f>
        <v>18.45</v>
      </c>
    </row>
    <row r="143" spans="1:5" ht="12" customHeight="1" x14ac:dyDescent="0.25">
      <c r="A143" s="696"/>
      <c r="B143" s="694"/>
      <c r="C143" s="112" t="str">
        <f>'натур показатели инновации+добр'!C129</f>
        <v>Батарейки</v>
      </c>
      <c r="D143" s="67" t="str">
        <f>'натур показатели инновации+добр'!D129</f>
        <v>шт</v>
      </c>
      <c r="E143" s="170">
        <f>'патриотика0,369'!D247</f>
        <v>36.9</v>
      </c>
    </row>
    <row r="144" spans="1:5" ht="12" customHeight="1" x14ac:dyDescent="0.25">
      <c r="A144" s="696"/>
      <c r="B144" s="694"/>
      <c r="C144" s="112" t="str">
        <f>'натур показатели инновации+добр'!C130</f>
        <v>Бумага А4</v>
      </c>
      <c r="D144" s="67" t="str">
        <f>'натур показатели инновации+добр'!D130</f>
        <v>шт</v>
      </c>
      <c r="E144" s="170">
        <f>'патриотика0,369'!D248</f>
        <v>36.9</v>
      </c>
    </row>
    <row r="145" spans="1:5" ht="12" customHeight="1" x14ac:dyDescent="0.25">
      <c r="A145" s="696"/>
      <c r="B145" s="694"/>
      <c r="C145" s="112" t="str">
        <f>'натур показатели инновации+добр'!C131</f>
        <v>Грабли, лопаты</v>
      </c>
      <c r="D145" s="67" t="str">
        <f>'натур показатели инновации+добр'!D131</f>
        <v>шт</v>
      </c>
      <c r="E145" s="170">
        <f>'патриотика0,369'!D249</f>
        <v>3.69</v>
      </c>
    </row>
    <row r="146" spans="1:5" ht="12" customHeight="1" x14ac:dyDescent="0.25">
      <c r="A146" s="696"/>
      <c r="B146" s="694"/>
      <c r="C146" s="112" t="str">
        <f>'натур показатели инновации+добр'!C132</f>
        <v xml:space="preserve">вилка </v>
      </c>
      <c r="D146" s="67" t="str">
        <f>'натур показатели инновации+добр'!D132</f>
        <v>шт</v>
      </c>
      <c r="E146" s="170">
        <f>'патриотика0,369'!D250</f>
        <v>1.107</v>
      </c>
    </row>
    <row r="147" spans="1:5" ht="12" customHeight="1" x14ac:dyDescent="0.25">
      <c r="A147" s="696"/>
      <c r="B147" s="694"/>
      <c r="C147" s="112" t="str">
        <f>'натур показатели инновации+добр'!C133</f>
        <v>четверник</v>
      </c>
      <c r="D147" s="67" t="str">
        <f>'натур показатели инновации+добр'!D133</f>
        <v>шт</v>
      </c>
      <c r="E147" s="170">
        <f>'патриотика0,369'!D251</f>
        <v>0.36899999999999999</v>
      </c>
    </row>
    <row r="148" spans="1:5" ht="12" customHeight="1" x14ac:dyDescent="0.25">
      <c r="A148" s="696"/>
      <c r="B148" s="694"/>
      <c r="C148" s="112" t="str">
        <f>'натур показатели инновации+добр'!C134</f>
        <v>четверник</v>
      </c>
      <c r="D148" s="67" t="str">
        <f>'натур показатели инновации+добр'!D134</f>
        <v>шт</v>
      </c>
      <c r="E148" s="170">
        <f>'патриотика0,369'!D252</f>
        <v>0.36899999999999999</v>
      </c>
    </row>
    <row r="149" spans="1:5" ht="12" customHeight="1" x14ac:dyDescent="0.25">
      <c r="A149" s="696"/>
      <c r="B149" s="694"/>
      <c r="C149" s="112" t="str">
        <f>'натур показатели инновации+добр'!C135</f>
        <v>пугнп</v>
      </c>
      <c r="D149" s="67" t="str">
        <f>'натур показатели инновации+добр'!D135</f>
        <v>шт</v>
      </c>
      <c r="E149" s="170">
        <f>'патриотика0,369'!D253</f>
        <v>11.808</v>
      </c>
    </row>
    <row r="150" spans="1:5" ht="12" customHeight="1" x14ac:dyDescent="0.25">
      <c r="A150" s="696"/>
      <c r="B150" s="694"/>
      <c r="C150" s="112" t="str">
        <f>'натур показатели инновации+добр'!C136</f>
        <v>лампа накаливания</v>
      </c>
      <c r="D150" s="67" t="str">
        <f>'натур показатели инновации+добр'!D136</f>
        <v>шт</v>
      </c>
      <c r="E150" s="170">
        <f>'патриотика0,369'!D254</f>
        <v>2.5830000000000002</v>
      </c>
    </row>
    <row r="151" spans="1:5" ht="12" customHeight="1" x14ac:dyDescent="0.25">
      <c r="A151" s="696"/>
      <c r="B151" s="694"/>
      <c r="C151" s="112" t="str">
        <f>'натур показатели инновации+добр'!C137</f>
        <v>ключ трубный</v>
      </c>
      <c r="D151" s="67" t="str">
        <f>'натур показатели инновации+добр'!D137</f>
        <v>шт</v>
      </c>
      <c r="E151" s="170">
        <f>'патриотика0,369'!D255</f>
        <v>0.36899999999999999</v>
      </c>
    </row>
    <row r="152" spans="1:5" ht="12" hidden="1" customHeight="1" x14ac:dyDescent="0.25">
      <c r="A152" s="696"/>
      <c r="B152" s="694"/>
      <c r="C152" s="112" t="str">
        <f>'натур показатели инновации+добр'!C138</f>
        <v>лента фум</v>
      </c>
      <c r="D152" s="67" t="str">
        <f>'натур показатели инновации+добр'!D138</f>
        <v>шт</v>
      </c>
      <c r="E152" s="170">
        <f>'патриотика0,369'!D256</f>
        <v>0.36899999999999999</v>
      </c>
    </row>
    <row r="153" spans="1:5" ht="12" hidden="1" customHeight="1" x14ac:dyDescent="0.25">
      <c r="A153" s="696"/>
      <c r="B153" s="694"/>
      <c r="C153" s="112" t="str">
        <f>'натур показатели инновации+добр'!C139</f>
        <v>защелка замка</v>
      </c>
      <c r="D153" s="67" t="str">
        <f>'натур показатели инновации+добр'!D139</f>
        <v>шт</v>
      </c>
      <c r="E153" s="170">
        <f>'патриотика0,369'!D257</f>
        <v>0.36899999999999999</v>
      </c>
    </row>
    <row r="154" spans="1:5" ht="12" hidden="1" customHeight="1" x14ac:dyDescent="0.25">
      <c r="A154" s="696"/>
      <c r="B154" s="694"/>
      <c r="C154" s="112" t="str">
        <f>'натур показатели инновации+добр'!C140</f>
        <v>стержни клеевые по керамике</v>
      </c>
      <c r="D154" s="67" t="str">
        <f>'натур показатели инновации+добр'!D140</f>
        <v>шт</v>
      </c>
      <c r="E154" s="170">
        <f>'патриотика0,369'!D258</f>
        <v>3.69</v>
      </c>
    </row>
    <row r="155" spans="1:5" ht="12" hidden="1" customHeight="1" x14ac:dyDescent="0.25">
      <c r="A155" s="696"/>
      <c r="B155" s="694"/>
      <c r="C155" s="112" t="str">
        <f>'натур показатели инновации+добр'!C141</f>
        <v>ГСМ УАЗ (Масло двигатель)</v>
      </c>
      <c r="D155" s="67" t="str">
        <f>'натур показатели инновации+добр'!D141</f>
        <v>шт</v>
      </c>
      <c r="E155" s="170">
        <f>'патриотика0,369'!D259</f>
        <v>7.38</v>
      </c>
    </row>
    <row r="156" spans="1:5" ht="12" hidden="1" customHeight="1" x14ac:dyDescent="0.25">
      <c r="A156" s="696"/>
      <c r="B156" s="694"/>
      <c r="C156" s="112" t="str">
        <f>'натур показатели инновации+добр'!C142</f>
        <v>ГСМ Бензин</v>
      </c>
      <c r="D156" s="67" t="str">
        <f>'натур показатели инновации+добр'!D142</f>
        <v>шт</v>
      </c>
      <c r="E156" s="170">
        <f>'патриотика0,369'!D260</f>
        <v>913.75470000000007</v>
      </c>
    </row>
    <row r="157" spans="1:5" ht="12" hidden="1" customHeight="1" x14ac:dyDescent="0.25">
      <c r="A157" s="696"/>
      <c r="B157" s="694"/>
      <c r="C157" s="112">
        <f>'натур показатели инновации+добр'!C143</f>
        <v>0</v>
      </c>
      <c r="D157" s="67">
        <f>'натур показатели инновации+добр'!D143</f>
        <v>0</v>
      </c>
      <c r="E157" s="170">
        <f>'патриотика0,369'!D261</f>
        <v>11.07</v>
      </c>
    </row>
    <row r="158" spans="1:5" ht="12" hidden="1" customHeight="1" x14ac:dyDescent="0.25">
      <c r="A158" s="696"/>
      <c r="B158" s="694"/>
      <c r="C158" s="112">
        <f>'натур показатели инновации+добр'!C144</f>
        <v>0</v>
      </c>
      <c r="D158" s="67">
        <f>'натур показатели инновации+добр'!D144</f>
        <v>0</v>
      </c>
      <c r="E158" s="170">
        <f>'патриотика0,369'!D262</f>
        <v>1.845</v>
      </c>
    </row>
    <row r="159" spans="1:5" ht="12" hidden="1" customHeight="1" x14ac:dyDescent="0.25">
      <c r="A159" s="696"/>
      <c r="B159" s="694"/>
      <c r="C159" s="112">
        <f>'натур показатели инновации+добр'!C145</f>
        <v>0</v>
      </c>
      <c r="D159" s="67">
        <f>'натур показатели инновации+добр'!D145</f>
        <v>0</v>
      </c>
      <c r="E159" s="170">
        <f>'патриотика0,369'!D263</f>
        <v>7.38</v>
      </c>
    </row>
    <row r="160" spans="1:5" ht="12" hidden="1" customHeight="1" x14ac:dyDescent="0.25">
      <c r="A160" s="696"/>
      <c r="B160" s="694"/>
      <c r="C160" s="112">
        <f>'натур показатели инновации+добр'!C146</f>
        <v>0</v>
      </c>
      <c r="D160" s="67">
        <f>'натур показатели инновации+добр'!D146</f>
        <v>0</v>
      </c>
      <c r="E160" s="170">
        <f>'патриотика0,369'!D264</f>
        <v>14.76</v>
      </c>
    </row>
    <row r="161" spans="1:5" ht="12" hidden="1" customHeight="1" x14ac:dyDescent="0.25">
      <c r="A161" s="696"/>
      <c r="B161" s="694"/>
      <c r="C161" s="112">
        <f>'натур показатели инновации+добр'!C147</f>
        <v>0</v>
      </c>
      <c r="D161" s="67">
        <f>'натур показатели инновации+добр'!D147</f>
        <v>0</v>
      </c>
      <c r="E161" s="170">
        <f>'патриотика0,369'!D265</f>
        <v>3.69</v>
      </c>
    </row>
    <row r="162" spans="1:5" ht="12" hidden="1" customHeight="1" x14ac:dyDescent="0.25">
      <c r="A162" s="696"/>
      <c r="B162" s="694"/>
      <c r="C162" s="112">
        <f>'натур показатели инновации+добр'!C148</f>
        <v>0</v>
      </c>
      <c r="D162" s="67">
        <f>'натур показатели инновации+добр'!D148</f>
        <v>0</v>
      </c>
      <c r="E162" s="170">
        <f>'патриотика0,369'!D266</f>
        <v>3.69</v>
      </c>
    </row>
    <row r="163" spans="1:5" ht="12" hidden="1" customHeight="1" x14ac:dyDescent="0.25">
      <c r="A163" s="696"/>
      <c r="B163" s="694"/>
      <c r="C163" s="112">
        <f>'натур показатели инновации+добр'!C149</f>
        <v>0</v>
      </c>
      <c r="D163" s="67">
        <f>'натур показатели инновации+добр'!D149</f>
        <v>0</v>
      </c>
      <c r="E163" s="170">
        <f>'патриотика0,369'!D267</f>
        <v>3.69</v>
      </c>
    </row>
    <row r="164" spans="1:5" ht="12" hidden="1" customHeight="1" x14ac:dyDescent="0.25">
      <c r="A164" s="696"/>
      <c r="B164" s="694"/>
      <c r="C164" s="112">
        <f>'натур показатели инновации+добр'!C150</f>
        <v>0</v>
      </c>
      <c r="D164" s="67">
        <f>'натур показатели инновации+добр'!D150</f>
        <v>0</v>
      </c>
      <c r="E164" s="170">
        <f>'патриотика0,369'!D268</f>
        <v>11.07</v>
      </c>
    </row>
    <row r="165" spans="1:5" ht="12" hidden="1" customHeight="1" x14ac:dyDescent="0.25">
      <c r="A165" s="696"/>
      <c r="B165" s="694"/>
      <c r="C165" s="112">
        <f>'натур показатели инновации+добр'!C151</f>
        <v>0</v>
      </c>
      <c r="D165" s="67">
        <f>'натур показатели инновации+добр'!D151</f>
        <v>0</v>
      </c>
      <c r="E165" s="170">
        <f>'патриотика0,369'!D269</f>
        <v>19.556999999999999</v>
      </c>
    </row>
    <row r="166" spans="1:5" ht="12" hidden="1" customHeight="1" x14ac:dyDescent="0.25">
      <c r="A166" s="696"/>
      <c r="B166" s="694"/>
      <c r="C166" s="112">
        <f>'натур показатели инновации+добр'!C152</f>
        <v>0</v>
      </c>
      <c r="D166" s="67">
        <f>'натур показатели инновации+добр'!D152</f>
        <v>0</v>
      </c>
      <c r="E166" s="170">
        <f>'патриотика0,369'!D270</f>
        <v>14.76</v>
      </c>
    </row>
    <row r="167" spans="1:5" ht="12" hidden="1" customHeight="1" x14ac:dyDescent="0.25">
      <c r="A167" s="696"/>
      <c r="B167" s="694"/>
      <c r="C167" s="112">
        <f>'натур показатели инновации+добр'!C153</f>
        <v>0</v>
      </c>
      <c r="D167" s="67">
        <f>'натур показатели инновации+добр'!D153</f>
        <v>0</v>
      </c>
      <c r="E167" s="170">
        <f>'патриотика0,369'!D271</f>
        <v>18.45</v>
      </c>
    </row>
    <row r="168" spans="1:5" ht="12" hidden="1" customHeight="1" x14ac:dyDescent="0.25">
      <c r="A168" s="696"/>
      <c r="B168" s="694"/>
      <c r="C168" s="112">
        <f>'натур показатели инновации+добр'!C154</f>
        <v>0</v>
      </c>
      <c r="D168" s="67">
        <f>'натур показатели инновации+добр'!D154</f>
        <v>0</v>
      </c>
      <c r="E168" s="170">
        <f>'патриотика0,369'!D272</f>
        <v>73.8</v>
      </c>
    </row>
    <row r="169" spans="1:5" ht="12" hidden="1" customHeight="1" x14ac:dyDescent="0.25">
      <c r="A169" s="696"/>
      <c r="B169" s="694"/>
      <c r="C169" s="112">
        <f>'натур показатели инновации+добр'!C155</f>
        <v>0</v>
      </c>
      <c r="D169" s="67">
        <f>'натур показатели инновации+добр'!D155</f>
        <v>0</v>
      </c>
      <c r="E169" s="170">
        <f>'патриотика0,369'!D273</f>
        <v>25.83</v>
      </c>
    </row>
    <row r="170" spans="1:5" ht="12" hidden="1" customHeight="1" x14ac:dyDescent="0.25">
      <c r="A170" s="696"/>
      <c r="B170" s="694"/>
      <c r="C170" s="112">
        <f>'натур показатели инновации+добр'!C156</f>
        <v>0</v>
      </c>
      <c r="D170" s="67">
        <f>'натур показатели инновации+добр'!D156</f>
        <v>0</v>
      </c>
      <c r="E170" s="170">
        <f>'патриотика0,369'!D274</f>
        <v>3.69</v>
      </c>
    </row>
    <row r="171" spans="1:5" ht="12" hidden="1" customHeight="1" x14ac:dyDescent="0.25">
      <c r="A171" s="696"/>
      <c r="B171" s="694"/>
      <c r="C171" s="112">
        <f>'натур показатели инновации+добр'!C157</f>
        <v>0</v>
      </c>
      <c r="D171" s="67">
        <f>'натур показатели инновации+добр'!D157</f>
        <v>0</v>
      </c>
      <c r="E171" s="170">
        <f>'патриотика0,369'!D275</f>
        <v>3.69</v>
      </c>
    </row>
    <row r="172" spans="1:5" ht="12" hidden="1" customHeight="1" x14ac:dyDescent="0.25">
      <c r="A172" s="696"/>
      <c r="B172" s="694"/>
      <c r="C172" s="112">
        <f>'натур показатели инновации+добр'!C158</f>
        <v>0</v>
      </c>
      <c r="D172" s="67">
        <f>'натур показатели инновации+добр'!D158</f>
        <v>0</v>
      </c>
      <c r="E172" s="170">
        <f>'патриотика0,369'!D276</f>
        <v>1107</v>
      </c>
    </row>
    <row r="173" spans="1:5" ht="12" hidden="1" customHeight="1" x14ac:dyDescent="0.25">
      <c r="A173" s="696"/>
      <c r="B173" s="694"/>
      <c r="C173" s="112">
        <f>'натур показатели инновации+добр'!C159</f>
        <v>0</v>
      </c>
      <c r="D173" s="67">
        <f>'натур показатели инновации+добр'!D159</f>
        <v>0</v>
      </c>
      <c r="E173" s="170">
        <f>'патриотика0,369'!D277</f>
        <v>0.36899999999999999</v>
      </c>
    </row>
    <row r="174" spans="1:5" ht="12" hidden="1" customHeight="1" x14ac:dyDescent="0.25">
      <c r="A174" s="696"/>
      <c r="B174" s="694"/>
      <c r="C174" s="112">
        <f>'натур показатели инновации+добр'!C160</f>
        <v>0</v>
      </c>
      <c r="D174" s="67">
        <f>'натур показатели инновации+добр'!D160</f>
        <v>0</v>
      </c>
      <c r="E174" s="170">
        <f>'патриотика0,369'!D278</f>
        <v>0.36899999999999999</v>
      </c>
    </row>
    <row r="175" spans="1:5" ht="12" hidden="1" customHeight="1" x14ac:dyDescent="0.25">
      <c r="A175" s="696"/>
      <c r="B175" s="694"/>
      <c r="C175" s="112">
        <f>'натур показатели инновации+добр'!C161</f>
        <v>0</v>
      </c>
      <c r="D175" s="67">
        <f>'натур показатели инновации+добр'!D161</f>
        <v>0</v>
      </c>
      <c r="E175" s="170">
        <f>'патриотика0,369'!D279</f>
        <v>0.36899999999999999</v>
      </c>
    </row>
    <row r="176" spans="1:5" ht="12" hidden="1" customHeight="1" x14ac:dyDescent="0.25">
      <c r="A176" s="696"/>
      <c r="B176" s="694"/>
      <c r="C176" s="112">
        <f>'натур показатели инновации+добр'!C162</f>
        <v>0</v>
      </c>
      <c r="D176" s="67">
        <f>'натур показатели инновации+добр'!D162</f>
        <v>0</v>
      </c>
      <c r="E176" s="170">
        <f>'патриотика0,369'!D280</f>
        <v>0.36899999999999999</v>
      </c>
    </row>
    <row r="177" spans="1:5" ht="12" hidden="1" customHeight="1" x14ac:dyDescent="0.25">
      <c r="A177" s="696"/>
      <c r="B177" s="694"/>
      <c r="C177" s="112">
        <f>'натур показатели инновации+добр'!C163</f>
        <v>0</v>
      </c>
      <c r="D177" s="67">
        <f>'натур показатели инновации+добр'!D163</f>
        <v>0</v>
      </c>
      <c r="E177" s="170">
        <f>'патриотика0,369'!D281</f>
        <v>0.36899999999999999</v>
      </c>
    </row>
    <row r="178" spans="1:5" ht="12" hidden="1" customHeight="1" x14ac:dyDescent="0.25">
      <c r="A178" s="696"/>
      <c r="B178" s="694"/>
      <c r="C178" s="112">
        <f>'натур показатели инновации+добр'!C164</f>
        <v>0</v>
      </c>
      <c r="D178" s="67">
        <f>'натур показатели инновации+добр'!D164</f>
        <v>0</v>
      </c>
      <c r="E178" s="170">
        <f>'патриотика0,369'!D282</f>
        <v>0.36899999999999999</v>
      </c>
    </row>
    <row r="179" spans="1:5" ht="12" hidden="1" customHeight="1" x14ac:dyDescent="0.25">
      <c r="A179" s="696"/>
      <c r="B179" s="694"/>
      <c r="C179" s="112">
        <f>'натур показатели инновации+добр'!C165</f>
        <v>0</v>
      </c>
      <c r="D179" s="67">
        <f>'натур показатели инновации+добр'!D165</f>
        <v>0</v>
      </c>
      <c r="E179" s="170">
        <f>'патриотика0,369'!D283</f>
        <v>0.36899999999999999</v>
      </c>
    </row>
    <row r="180" spans="1:5" hidden="1" x14ac:dyDescent="0.25">
      <c r="A180" s="696"/>
      <c r="B180" s="694"/>
      <c r="C180" s="112">
        <f>'натур показатели инновации+добр'!C166</f>
        <v>0</v>
      </c>
      <c r="D180" s="67">
        <f>'натур показатели инновации+добр'!D166</f>
        <v>0</v>
      </c>
      <c r="E180" s="170">
        <f>'патриотика0,369'!D284</f>
        <v>0.36899999999999999</v>
      </c>
    </row>
    <row r="181" spans="1:5" hidden="1" x14ac:dyDescent="0.25">
      <c r="A181" s="696"/>
      <c r="B181" s="694"/>
      <c r="C181" s="112">
        <f>'натур показатели инновации+добр'!C167</f>
        <v>0</v>
      </c>
      <c r="D181" s="67">
        <f>'натур показатели инновации+добр'!D167</f>
        <v>0</v>
      </c>
      <c r="E181" s="170">
        <f>'патриотика0,369'!D285</f>
        <v>0.36899999999999999</v>
      </c>
    </row>
    <row r="182" spans="1:5" hidden="1" x14ac:dyDescent="0.25">
      <c r="A182" s="696"/>
      <c r="B182" s="694"/>
      <c r="C182" s="112">
        <f>'натур показатели инновации+добр'!C168</f>
        <v>0</v>
      </c>
      <c r="D182" s="67">
        <f>'натур показатели инновации+добр'!D168</f>
        <v>0</v>
      </c>
      <c r="E182" s="170">
        <f>'патриотика0,369'!D286</f>
        <v>0.36899999999999999</v>
      </c>
    </row>
    <row r="183" spans="1:5" hidden="1" x14ac:dyDescent="0.25">
      <c r="A183" s="696"/>
      <c r="B183" s="694"/>
      <c r="C183" s="112">
        <f>'натур показатели инновации+добр'!C169</f>
        <v>0</v>
      </c>
      <c r="D183" s="67">
        <f>'натур показатели инновации+добр'!D169</f>
        <v>0</v>
      </c>
      <c r="E183" s="170">
        <f>'патриотика0,369'!D287</f>
        <v>0.36899999999999999</v>
      </c>
    </row>
    <row r="184" spans="1:5" hidden="1" x14ac:dyDescent="0.25">
      <c r="A184" s="696"/>
      <c r="B184" s="694"/>
      <c r="C184" s="112">
        <f>'натур показатели инновации+добр'!C170</f>
        <v>0</v>
      </c>
      <c r="D184" s="67">
        <f>'натур показатели инновации+добр'!D170</f>
        <v>0</v>
      </c>
      <c r="E184" s="170">
        <f>'патриотика0,369'!D288</f>
        <v>0.36899999999999999</v>
      </c>
    </row>
    <row r="185" spans="1:5" hidden="1" x14ac:dyDescent="0.25">
      <c r="A185" s="696"/>
      <c r="B185" s="694"/>
      <c r="C185" s="112">
        <f>'натур показатели инновации+добр'!C171</f>
        <v>0</v>
      </c>
      <c r="D185" s="67">
        <f>'натур показатели инновации+добр'!D171</f>
        <v>0</v>
      </c>
      <c r="E185" s="170">
        <f>'патриотика0,369'!D289</f>
        <v>0.36899999999999999</v>
      </c>
    </row>
    <row r="186" spans="1:5" hidden="1" x14ac:dyDescent="0.25">
      <c r="A186" s="696"/>
      <c r="B186" s="694"/>
      <c r="C186" s="112">
        <f>'натур показатели инновации+добр'!C172</f>
        <v>0</v>
      </c>
      <c r="D186" s="67">
        <f>'натур показатели инновации+добр'!D172</f>
        <v>0</v>
      </c>
      <c r="E186" s="170">
        <f>'патриотика0,369'!D290</f>
        <v>0.36899999999999999</v>
      </c>
    </row>
    <row r="187" spans="1:5" hidden="1" x14ac:dyDescent="0.25">
      <c r="A187" s="696"/>
      <c r="B187" s="694"/>
      <c r="C187" s="112">
        <f>'натур показатели инновации+добр'!C173</f>
        <v>0</v>
      </c>
      <c r="D187" s="67">
        <f>'натур показатели инновации+добр'!D173</f>
        <v>0</v>
      </c>
      <c r="E187" s="170">
        <f>'патриотика0,369'!D291</f>
        <v>0.36899999999999999</v>
      </c>
    </row>
    <row r="188" spans="1:5" hidden="1" x14ac:dyDescent="0.25">
      <c r="A188" s="696"/>
      <c r="B188" s="694"/>
      <c r="C188" s="112">
        <f>'натур показатели инновации+добр'!C174</f>
        <v>0</v>
      </c>
      <c r="D188" s="67">
        <f>'натур показатели инновации+добр'!D174</f>
        <v>0</v>
      </c>
      <c r="E188" s="170">
        <f>'патриотика0,369'!D292</f>
        <v>0.36899999999999999</v>
      </c>
    </row>
    <row r="189" spans="1:5" hidden="1" x14ac:dyDescent="0.25">
      <c r="A189" s="696"/>
      <c r="B189" s="694"/>
      <c r="C189" s="112">
        <f>'натур показатели инновации+добр'!C175</f>
        <v>0</v>
      </c>
      <c r="D189" s="67">
        <f>'натур показатели инновации+добр'!D175</f>
        <v>0</v>
      </c>
      <c r="E189" s="170">
        <f>'патриотика0,369'!D293</f>
        <v>0.36899999999999999</v>
      </c>
    </row>
    <row r="190" spans="1:5" hidden="1" x14ac:dyDescent="0.25">
      <c r="A190" s="696"/>
      <c r="B190" s="694"/>
      <c r="C190" s="112">
        <f>'натур показатели инновации+добр'!C176</f>
        <v>0</v>
      </c>
      <c r="D190" s="67">
        <f>'натур показатели инновации+добр'!D176</f>
        <v>0</v>
      </c>
      <c r="E190" s="170">
        <f>'патриотика0,369'!D294</f>
        <v>0.36899999999999999</v>
      </c>
    </row>
    <row r="191" spans="1:5" hidden="1" x14ac:dyDescent="0.25">
      <c r="A191" s="696"/>
      <c r="B191" s="694"/>
      <c r="C191" s="112">
        <f>'натур показатели инновации+добр'!C177</f>
        <v>0</v>
      </c>
      <c r="D191" s="67">
        <f>'натур показатели инновации+добр'!D177</f>
        <v>0</v>
      </c>
      <c r="E191" s="170">
        <f>'патриотика0,369'!D295</f>
        <v>0.36899999999999999</v>
      </c>
    </row>
    <row r="192" spans="1:5" ht="22.5" hidden="1" customHeight="1" x14ac:dyDescent="0.25">
      <c r="A192" s="696"/>
      <c r="B192" s="694"/>
      <c r="C192" s="112">
        <f>'натур показатели инновации+добр'!C178</f>
        <v>0</v>
      </c>
      <c r="D192" s="67">
        <f>'натур показатели инновации+добр'!D178</f>
        <v>0</v>
      </c>
      <c r="E192" s="170">
        <f>'патриотика0,369'!D296</f>
        <v>0.36899999999999999</v>
      </c>
    </row>
    <row r="193" spans="1:5" hidden="1" x14ac:dyDescent="0.25">
      <c r="A193" s="696"/>
      <c r="B193" s="694"/>
      <c r="C193" s="112">
        <f>'натур показатели инновации+добр'!C179</f>
        <v>0</v>
      </c>
      <c r="D193" s="67">
        <f>'натур показатели инновации+добр'!D179</f>
        <v>0</v>
      </c>
      <c r="E193" s="170">
        <f>'патриотика0,369'!D297</f>
        <v>0.36899999999999999</v>
      </c>
    </row>
    <row r="194" spans="1:5" hidden="1" x14ac:dyDescent="0.25">
      <c r="A194" s="696"/>
      <c r="B194" s="694"/>
      <c r="C194" s="112">
        <f>'натур показатели инновации+добр'!C180</f>
        <v>0</v>
      </c>
      <c r="D194" s="67">
        <f>'натур показатели инновации+добр'!D180</f>
        <v>0</v>
      </c>
      <c r="E194" s="170">
        <f>'патриотика0,369'!D298</f>
        <v>0.36899999999999999</v>
      </c>
    </row>
    <row r="195" spans="1:5" hidden="1" x14ac:dyDescent="0.25">
      <c r="A195" s="696"/>
      <c r="B195" s="694"/>
      <c r="C195" s="112">
        <f>'натур показатели инновации+добр'!C181</f>
        <v>0</v>
      </c>
      <c r="D195" s="67">
        <f>'натур показатели инновации+добр'!D181</f>
        <v>0</v>
      </c>
      <c r="E195" s="170">
        <f>'патриотика0,369'!D299</f>
        <v>0.36899999999999999</v>
      </c>
    </row>
    <row r="196" spans="1:5" hidden="1" x14ac:dyDescent="0.25">
      <c r="A196" s="696"/>
      <c r="B196" s="694"/>
      <c r="C196" s="112">
        <f>'натур показатели инновации+добр'!C182</f>
        <v>0</v>
      </c>
      <c r="D196" s="67">
        <f>'натур показатели инновации+добр'!D182</f>
        <v>0</v>
      </c>
      <c r="E196" s="170">
        <f>'патриотика0,369'!D300</f>
        <v>0.36899999999999999</v>
      </c>
    </row>
    <row r="197" spans="1:5" hidden="1" x14ac:dyDescent="0.25">
      <c r="A197" s="696"/>
      <c r="B197" s="694"/>
      <c r="C197" s="112">
        <f>'натур показатели инновации+добр'!C183</f>
        <v>0</v>
      </c>
      <c r="D197" s="67">
        <f>'натур показатели инновации+добр'!D183</f>
        <v>0</v>
      </c>
      <c r="E197" s="170">
        <f>'патриотика0,369'!D301</f>
        <v>0.36899999999999999</v>
      </c>
    </row>
    <row r="198" spans="1:5" hidden="1" x14ac:dyDescent="0.25">
      <c r="A198" s="696"/>
      <c r="B198" s="694"/>
      <c r="C198" s="112">
        <f>'натур показатели инновации+добр'!C184</f>
        <v>0</v>
      </c>
      <c r="D198" s="67">
        <f>'натур показатели инновации+добр'!D184</f>
        <v>0</v>
      </c>
      <c r="E198" s="170">
        <f>'патриотика0,369'!D302</f>
        <v>0.36899999999999999</v>
      </c>
    </row>
    <row r="199" spans="1:5" ht="22.5" hidden="1" customHeight="1" x14ac:dyDescent="0.25">
      <c r="A199" s="696"/>
      <c r="B199" s="694"/>
      <c r="C199" s="112">
        <f>'натур показатели инновации+добр'!C185</f>
        <v>0</v>
      </c>
      <c r="D199" s="67">
        <f>'натур показатели инновации+добр'!D185</f>
        <v>0</v>
      </c>
      <c r="E199" s="170">
        <f>'патриотика0,369'!D303</f>
        <v>0.36899999999999999</v>
      </c>
    </row>
    <row r="200" spans="1:5" hidden="1" x14ac:dyDescent="0.25">
      <c r="A200" s="696"/>
      <c r="B200" s="694"/>
      <c r="C200" s="112">
        <f>'натур показатели инновации+добр'!C186</f>
        <v>0</v>
      </c>
      <c r="D200" s="67">
        <f>'натур показатели инновации+добр'!D186</f>
        <v>0</v>
      </c>
      <c r="E200" s="170">
        <f>'патриотика0,369'!D304</f>
        <v>0.36899999999999999</v>
      </c>
    </row>
    <row r="201" spans="1:5" hidden="1" x14ac:dyDescent="0.25">
      <c r="A201" s="696"/>
      <c r="B201" s="694"/>
      <c r="C201" s="112">
        <f>'натур показатели инновации+добр'!C187</f>
        <v>0</v>
      </c>
      <c r="D201" s="67">
        <f>'натур показатели инновации+добр'!D187</f>
        <v>0</v>
      </c>
      <c r="E201" s="170">
        <f>'патриотика0,369'!D305</f>
        <v>0.36899999999999999</v>
      </c>
    </row>
    <row r="202" spans="1:5" hidden="1" x14ac:dyDescent="0.25">
      <c r="A202" s="696"/>
      <c r="B202" s="694"/>
      <c r="C202" s="112">
        <f>'натур показатели инновации+добр'!C188</f>
        <v>0</v>
      </c>
      <c r="D202" s="67">
        <f>'натур показатели инновации+добр'!D188</f>
        <v>0</v>
      </c>
      <c r="E202" s="170">
        <f>'патриотика0,369'!D306</f>
        <v>0.36899999999999999</v>
      </c>
    </row>
    <row r="203" spans="1:5" hidden="1" x14ac:dyDescent="0.25">
      <c r="A203" s="696"/>
      <c r="B203" s="694"/>
      <c r="C203" s="112">
        <f>'натур показатели инновации+добр'!C189</f>
        <v>0</v>
      </c>
      <c r="D203" s="67">
        <f>'натур показатели инновации+добр'!D189</f>
        <v>0</v>
      </c>
      <c r="E203" s="170">
        <f>'патриотика0,369'!D307</f>
        <v>0.36899999999999999</v>
      </c>
    </row>
    <row r="204" spans="1:5" hidden="1" x14ac:dyDescent="0.25">
      <c r="A204" s="696"/>
      <c r="B204" s="694"/>
      <c r="C204" s="112">
        <f>'натур показатели инновации+добр'!C190</f>
        <v>0</v>
      </c>
      <c r="D204" s="67">
        <f>'натур показатели инновации+добр'!D190</f>
        <v>0</v>
      </c>
      <c r="E204" s="170">
        <f>'патриотика0,369'!D308</f>
        <v>0.36899999999999999</v>
      </c>
    </row>
    <row r="205" spans="1:5" hidden="1" x14ac:dyDescent="0.25">
      <c r="A205" s="696"/>
      <c r="B205" s="694"/>
      <c r="C205" s="112">
        <f>'натур показатели инновации+добр'!C191</f>
        <v>0</v>
      </c>
      <c r="D205" s="67">
        <f>'натур показатели инновации+добр'!D191</f>
        <v>0</v>
      </c>
      <c r="E205" s="170">
        <f>'патриотика0,369'!D309</f>
        <v>0.36899999999999999</v>
      </c>
    </row>
    <row r="206" spans="1:5" hidden="1" x14ac:dyDescent="0.25">
      <c r="A206" s="696"/>
      <c r="B206" s="694"/>
      <c r="C206" s="112">
        <f>'натур показатели инновации+добр'!C192</f>
        <v>0</v>
      </c>
      <c r="D206" s="67">
        <f>'натур показатели инновации+добр'!D192</f>
        <v>0</v>
      </c>
      <c r="E206" s="170">
        <f>'патриотика0,369'!D310</f>
        <v>0.36899999999999999</v>
      </c>
    </row>
    <row r="207" spans="1:5" hidden="1" x14ac:dyDescent="0.25">
      <c r="A207" s="696"/>
      <c r="B207" s="694"/>
      <c r="C207" s="112">
        <f>'натур показатели инновации+добр'!C193</f>
        <v>0</v>
      </c>
      <c r="D207" s="67">
        <f>'натур показатели инновации+добр'!D193</f>
        <v>0</v>
      </c>
      <c r="E207" s="170">
        <f>'патриотика0,369'!D311</f>
        <v>0.36899999999999999</v>
      </c>
    </row>
    <row r="208" spans="1:5" ht="22.5" hidden="1" customHeight="1" x14ac:dyDescent="0.25">
      <c r="A208" s="696"/>
      <c r="B208" s="694"/>
      <c r="C208" s="112">
        <f>'натур показатели инновации+добр'!C194</f>
        <v>0</v>
      </c>
      <c r="D208" s="67">
        <f>'натур показатели инновации+добр'!D194</f>
        <v>0</v>
      </c>
      <c r="E208" s="170">
        <f>'патриотика0,369'!D312</f>
        <v>0.36899999999999999</v>
      </c>
    </row>
    <row r="209" spans="1:5" hidden="1" x14ac:dyDescent="0.25">
      <c r="A209" s="696"/>
      <c r="B209" s="694"/>
      <c r="C209" s="112">
        <f>'натур показатели инновации+добр'!C195</f>
        <v>0</v>
      </c>
      <c r="D209" s="67">
        <f>'натур показатели инновации+добр'!D195</f>
        <v>0</v>
      </c>
      <c r="E209" s="170">
        <f>'патриотика0,369'!D313</f>
        <v>0.36899999999999999</v>
      </c>
    </row>
    <row r="210" spans="1:5" hidden="1" x14ac:dyDescent="0.25">
      <c r="A210" s="696"/>
      <c r="B210" s="694"/>
      <c r="C210" s="112">
        <f>'натур показатели инновации+добр'!C196</f>
        <v>0</v>
      </c>
      <c r="D210" s="67">
        <f>'натур показатели инновации+добр'!D196</f>
        <v>0</v>
      </c>
      <c r="E210" s="170">
        <f>'патриотика0,369'!D314</f>
        <v>0.36899999999999999</v>
      </c>
    </row>
    <row r="211" spans="1:5" hidden="1" x14ac:dyDescent="0.25">
      <c r="A211" s="696"/>
      <c r="B211" s="694"/>
      <c r="C211" s="112">
        <f>'натур показатели инновации+добр'!C197</f>
        <v>0</v>
      </c>
      <c r="D211" s="67">
        <f>'натур показатели инновации+добр'!D197</f>
        <v>0</v>
      </c>
      <c r="E211" s="170">
        <f>'патриотика0,369'!D315</f>
        <v>0.36899999999999999</v>
      </c>
    </row>
    <row r="212" spans="1:5" hidden="1" x14ac:dyDescent="0.25">
      <c r="A212" s="696"/>
      <c r="B212" s="694"/>
      <c r="C212" s="112">
        <f>'натур показатели инновации+добр'!C198</f>
        <v>0</v>
      </c>
      <c r="D212" s="67">
        <f>'натур показатели инновации+добр'!D198</f>
        <v>0</v>
      </c>
      <c r="E212" s="170">
        <f>'патриотика0,369'!D316</f>
        <v>0.36899999999999999</v>
      </c>
    </row>
    <row r="213" spans="1:5" hidden="1" x14ac:dyDescent="0.25">
      <c r="A213" s="696"/>
      <c r="B213" s="694"/>
      <c r="C213" s="112">
        <f>'натур показатели инновации+добр'!C199</f>
        <v>0</v>
      </c>
      <c r="D213" s="67">
        <f>'натур показатели инновации+добр'!D199</f>
        <v>0</v>
      </c>
      <c r="E213" s="170">
        <f>'патриотика0,369'!D317</f>
        <v>0.36899999999999999</v>
      </c>
    </row>
    <row r="214" spans="1:5" hidden="1" x14ac:dyDescent="0.25">
      <c r="A214" s="696"/>
      <c r="B214" s="694"/>
      <c r="C214" s="112">
        <f>'натур показатели инновации+добр'!C200</f>
        <v>0</v>
      </c>
      <c r="D214" s="67">
        <f>'натур показатели инновации+добр'!D200</f>
        <v>0</v>
      </c>
      <c r="E214" s="170">
        <f>'патриотика0,369'!D318</f>
        <v>0.36899999999999999</v>
      </c>
    </row>
    <row r="215" spans="1:5" hidden="1" x14ac:dyDescent="0.25">
      <c r="A215" s="696"/>
      <c r="B215" s="694"/>
      <c r="C215" s="112">
        <f>'натур показатели инновации+добр'!C201</f>
        <v>0</v>
      </c>
      <c r="D215" s="67">
        <f>'натур показатели инновации+добр'!D201</f>
        <v>0</v>
      </c>
      <c r="E215" s="170">
        <f>'патриотика0,369'!D319</f>
        <v>0.36899999999999999</v>
      </c>
    </row>
    <row r="216" spans="1:5" hidden="1" x14ac:dyDescent="0.25">
      <c r="A216" s="696"/>
      <c r="B216" s="694"/>
      <c r="C216" s="112">
        <f>'натур показатели инновации+добр'!C202</f>
        <v>0</v>
      </c>
      <c r="D216" s="67">
        <f>'натур показатели инновации+добр'!D202</f>
        <v>0</v>
      </c>
      <c r="E216" s="170">
        <f>'патриотика0,369'!D320</f>
        <v>0.36899999999999999</v>
      </c>
    </row>
    <row r="217" spans="1:5" hidden="1" x14ac:dyDescent="0.25">
      <c r="A217" s="696"/>
      <c r="B217" s="694"/>
      <c r="C217" s="112">
        <f>'натур показатели инновации+добр'!C203</f>
        <v>0</v>
      </c>
      <c r="D217" s="67">
        <f>'натур показатели инновации+добр'!D203</f>
        <v>0</v>
      </c>
      <c r="E217" s="170">
        <f>'патриотика0,369'!D321</f>
        <v>0.36899999999999999</v>
      </c>
    </row>
    <row r="218" spans="1:5" hidden="1" x14ac:dyDescent="0.25">
      <c r="A218" s="696"/>
      <c r="B218" s="694"/>
      <c r="C218" s="112">
        <f>'натур показатели инновации+добр'!C204</f>
        <v>0</v>
      </c>
      <c r="D218" s="67">
        <f>'натур показатели инновации+добр'!D204</f>
        <v>0</v>
      </c>
      <c r="E218" s="170">
        <f>'патриотика0,369'!D322</f>
        <v>0.36899999999999999</v>
      </c>
    </row>
    <row r="219" spans="1:5" hidden="1" x14ac:dyDescent="0.25">
      <c r="A219" s="696"/>
      <c r="B219" s="694"/>
      <c r="C219" s="112">
        <f>'натур показатели инновации+добр'!C205</f>
        <v>0</v>
      </c>
      <c r="D219" s="67">
        <f>'натур показатели инновации+добр'!D205</f>
        <v>0</v>
      </c>
      <c r="E219" s="170">
        <f>'патриотика0,369'!D323</f>
        <v>0.36899999999999999</v>
      </c>
    </row>
    <row r="220" spans="1:5" hidden="1" x14ac:dyDescent="0.25">
      <c r="A220" s="696"/>
      <c r="B220" s="694"/>
      <c r="C220" s="112">
        <f>'натур показатели инновации+добр'!C206</f>
        <v>0</v>
      </c>
      <c r="D220" s="67">
        <f>'натур показатели инновации+добр'!D206</f>
        <v>0</v>
      </c>
      <c r="E220" s="170">
        <f>'патриотика0,369'!D324</f>
        <v>0.36899999999999999</v>
      </c>
    </row>
    <row r="221" spans="1:5" hidden="1" x14ac:dyDescent="0.25">
      <c r="A221" s="696"/>
      <c r="B221" s="694"/>
      <c r="C221" s="112">
        <f>'натур показатели инновации+добр'!C207</f>
        <v>0</v>
      </c>
      <c r="D221" s="67">
        <f>'натур показатели инновации+добр'!D207</f>
        <v>0</v>
      </c>
      <c r="E221" s="170">
        <f>'патриотика0,369'!D325</f>
        <v>0.36899999999999999</v>
      </c>
    </row>
    <row r="222" spans="1:5" hidden="1" x14ac:dyDescent="0.25">
      <c r="A222" s="696"/>
      <c r="B222" s="694"/>
      <c r="C222" s="112">
        <f>'натур показатели инновации+добр'!C208</f>
        <v>0</v>
      </c>
      <c r="D222" s="67">
        <f>'натур показатели инновации+добр'!D208</f>
        <v>0</v>
      </c>
      <c r="E222" s="170">
        <f>'патриотика0,369'!D326</f>
        <v>0.36899999999999999</v>
      </c>
    </row>
    <row r="223" spans="1:5" hidden="1" x14ac:dyDescent="0.25">
      <c r="A223" s="696"/>
      <c r="B223" s="694"/>
      <c r="C223" s="112">
        <f>'натур показатели инновации+добр'!C209</f>
        <v>0</v>
      </c>
      <c r="D223" s="67">
        <f>'натур показатели инновации+добр'!D209</f>
        <v>0</v>
      </c>
      <c r="E223" s="170">
        <f>'патриотика0,369'!D327</f>
        <v>0.36899999999999999</v>
      </c>
    </row>
    <row r="224" spans="1:5" hidden="1" x14ac:dyDescent="0.25">
      <c r="A224" s="696"/>
      <c r="B224" s="694"/>
      <c r="C224" s="112">
        <f>'натур показатели инновации+добр'!C210</f>
        <v>0</v>
      </c>
      <c r="D224" s="67">
        <f>'натур показатели инновации+добр'!D210</f>
        <v>0</v>
      </c>
      <c r="E224" s="170">
        <f>'патриотика0,369'!D328</f>
        <v>0.36899999999999999</v>
      </c>
    </row>
    <row r="225" spans="1:5" hidden="1" x14ac:dyDescent="0.25">
      <c r="A225" s="696"/>
      <c r="B225" s="694"/>
      <c r="C225" s="112">
        <f>'натур показатели инновации+добр'!C211</f>
        <v>0</v>
      </c>
      <c r="D225" s="67">
        <f>'натур показатели инновации+добр'!D211</f>
        <v>0</v>
      </c>
      <c r="E225" s="170">
        <f>'патриотика0,369'!D329</f>
        <v>0.36899999999999999</v>
      </c>
    </row>
    <row r="226" spans="1:5" hidden="1" x14ac:dyDescent="0.25">
      <c r="A226" s="696"/>
      <c r="B226" s="694"/>
      <c r="C226" s="112">
        <f>'натур показатели инновации+добр'!C212</f>
        <v>0</v>
      </c>
      <c r="D226" s="67">
        <f>'натур показатели инновации+добр'!D212</f>
        <v>0</v>
      </c>
      <c r="E226" s="170">
        <f>'патриотика0,369'!D330</f>
        <v>0.36899999999999999</v>
      </c>
    </row>
    <row r="227" spans="1:5" hidden="1" x14ac:dyDescent="0.25">
      <c r="A227" s="696"/>
      <c r="B227" s="694"/>
      <c r="C227" s="112">
        <f>'натур показатели инновации+добр'!C213</f>
        <v>0</v>
      </c>
      <c r="D227" s="67">
        <f>'натур показатели инновации+добр'!D213</f>
        <v>0</v>
      </c>
      <c r="E227" s="170">
        <f>'патриотика0,369'!D331</f>
        <v>0.36899999999999999</v>
      </c>
    </row>
    <row r="228" spans="1:5" hidden="1" x14ac:dyDescent="0.25">
      <c r="A228" s="696"/>
      <c r="B228" s="694"/>
      <c r="C228" s="112">
        <f>'натур показатели инновации+добр'!C214</f>
        <v>0</v>
      </c>
      <c r="D228" s="67">
        <f>'натур показатели инновации+добр'!D214</f>
        <v>0</v>
      </c>
      <c r="E228" s="170">
        <f>'патриотика0,369'!D332</f>
        <v>0.36899999999999999</v>
      </c>
    </row>
    <row r="229" spans="1:5" hidden="1" x14ac:dyDescent="0.25">
      <c r="A229" s="696"/>
      <c r="B229" s="694"/>
      <c r="C229" s="112">
        <f>'натур показатели инновации+добр'!C215</f>
        <v>0</v>
      </c>
      <c r="D229" s="67">
        <f>'натур показатели инновации+добр'!D215</f>
        <v>0</v>
      </c>
      <c r="E229" s="170">
        <f>'патриотика0,369'!D333</f>
        <v>0.36899999999999999</v>
      </c>
    </row>
    <row r="230" spans="1:5" hidden="1" x14ac:dyDescent="0.25">
      <c r="A230" s="696"/>
      <c r="B230" s="694"/>
      <c r="C230" s="112">
        <f>'натур показатели инновации+добр'!C216</f>
        <v>0</v>
      </c>
      <c r="D230" s="67">
        <f>'натур показатели инновации+добр'!D216</f>
        <v>0</v>
      </c>
      <c r="E230" s="170">
        <f>'патриотика0,369'!D334</f>
        <v>0.36899999999999999</v>
      </c>
    </row>
    <row r="231" spans="1:5" hidden="1" x14ac:dyDescent="0.25">
      <c r="A231" s="696"/>
      <c r="B231" s="694"/>
      <c r="C231" s="112">
        <f>'натур показатели инновации+добр'!C217</f>
        <v>0</v>
      </c>
      <c r="D231" s="67">
        <f>'натур показатели инновации+добр'!D217</f>
        <v>0</v>
      </c>
      <c r="E231" s="170">
        <f>'патриотика0,369'!D335</f>
        <v>0.36899999999999999</v>
      </c>
    </row>
    <row r="232" spans="1:5" hidden="1" x14ac:dyDescent="0.25">
      <c r="A232" s="696"/>
      <c r="B232" s="694"/>
      <c r="C232" s="112">
        <f>'натур показатели инновации+добр'!C218</f>
        <v>0</v>
      </c>
      <c r="D232" s="67">
        <f>'натур показатели инновации+добр'!D218</f>
        <v>0</v>
      </c>
      <c r="E232" s="170">
        <f>'патриотика0,369'!D336</f>
        <v>0.36899999999999999</v>
      </c>
    </row>
    <row r="233" spans="1:5" hidden="1" x14ac:dyDescent="0.25">
      <c r="A233" s="696"/>
      <c r="B233" s="694"/>
      <c r="C233" s="112">
        <f>'натур показатели инновации+добр'!C219</f>
        <v>0</v>
      </c>
      <c r="D233" s="67">
        <f>'натур показатели инновации+добр'!D219</f>
        <v>0</v>
      </c>
      <c r="E233" s="170">
        <f>'патриотика0,369'!D337</f>
        <v>0.36899999999999999</v>
      </c>
    </row>
    <row r="234" spans="1:5" hidden="1" x14ac:dyDescent="0.25">
      <c r="A234" s="696"/>
      <c r="B234" s="694"/>
      <c r="C234" s="112">
        <f>'натур показатели инновации+добр'!C220</f>
        <v>0</v>
      </c>
      <c r="D234" s="67">
        <f>'натур показатели инновации+добр'!D220</f>
        <v>0</v>
      </c>
      <c r="E234" s="170">
        <f>'патриотика0,369'!D338</f>
        <v>0.36899999999999999</v>
      </c>
    </row>
    <row r="235" spans="1:5" ht="33.75" hidden="1" customHeight="1" x14ac:dyDescent="0.25">
      <c r="A235" s="696"/>
      <c r="B235" s="694"/>
      <c r="C235" s="112">
        <f>'натур показатели инновации+добр'!C221</f>
        <v>0</v>
      </c>
      <c r="D235" s="67">
        <f>'натур показатели инновации+добр'!D221</f>
        <v>0</v>
      </c>
      <c r="E235" s="170">
        <f>'патриотика0,369'!D339</f>
        <v>0.36899999999999999</v>
      </c>
    </row>
    <row r="236" spans="1:5" hidden="1" x14ac:dyDescent="0.25">
      <c r="A236" s="696"/>
      <c r="B236" s="694"/>
      <c r="C236" s="112">
        <f>'натур показатели инновации+добр'!C222</f>
        <v>0</v>
      </c>
      <c r="D236" s="67">
        <f>'натур показатели инновации+добр'!D222</f>
        <v>0</v>
      </c>
      <c r="E236" s="170">
        <f>'патриотика0,369'!D340</f>
        <v>0.36899999999999999</v>
      </c>
    </row>
    <row r="237" spans="1:5" hidden="1" x14ac:dyDescent="0.25">
      <c r="A237" s="696"/>
      <c r="B237" s="694"/>
      <c r="C237" s="112">
        <f>'натур показатели инновации+добр'!C223</f>
        <v>0</v>
      </c>
      <c r="D237" s="67">
        <f>'натур показатели инновации+добр'!D223</f>
        <v>0</v>
      </c>
      <c r="E237" s="170">
        <f>'патриотика0,369'!D341</f>
        <v>0.36899999999999999</v>
      </c>
    </row>
    <row r="238" spans="1:5" hidden="1" x14ac:dyDescent="0.25">
      <c r="A238" s="696"/>
      <c r="B238" s="694"/>
      <c r="C238" s="112">
        <f>'натур показатели инновации+добр'!C224</f>
        <v>0</v>
      </c>
      <c r="D238" s="67">
        <f>'натур показатели инновации+добр'!D224</f>
        <v>0</v>
      </c>
      <c r="E238" s="170">
        <f>'патриотика0,369'!D342</f>
        <v>0.36899999999999999</v>
      </c>
    </row>
    <row r="239" spans="1:5" hidden="1" x14ac:dyDescent="0.25">
      <c r="A239" s="696"/>
      <c r="B239" s="694"/>
      <c r="C239" s="112">
        <f>'натур показатели инновации+добр'!C225</f>
        <v>0</v>
      </c>
      <c r="D239" s="67">
        <f>'натур показатели инновации+добр'!D225</f>
        <v>0</v>
      </c>
      <c r="E239" s="170">
        <f>'патриотика0,369'!D343</f>
        <v>0.36899999999999999</v>
      </c>
    </row>
    <row r="240" spans="1:5" hidden="1" x14ac:dyDescent="0.25">
      <c r="A240" s="696"/>
      <c r="B240" s="694"/>
      <c r="C240" s="112">
        <f>'натур показатели инновации+добр'!C226</f>
        <v>0</v>
      </c>
      <c r="D240" s="67">
        <f>'натур показатели инновации+добр'!D226</f>
        <v>0</v>
      </c>
      <c r="E240" s="170">
        <f>'патриотика0,369'!D344</f>
        <v>0.36899999999999999</v>
      </c>
    </row>
    <row r="241" spans="1:5" hidden="1" x14ac:dyDescent="0.25">
      <c r="A241" s="696"/>
      <c r="B241" s="694"/>
      <c r="C241" s="112">
        <f>'натур показатели инновации+добр'!C227</f>
        <v>0</v>
      </c>
      <c r="D241" s="67">
        <f>'натур показатели инновации+добр'!D227</f>
        <v>0</v>
      </c>
      <c r="E241" s="170">
        <f>'патриотика0,369'!D345</f>
        <v>0.36899999999999999</v>
      </c>
    </row>
    <row r="242" spans="1:5" hidden="1" x14ac:dyDescent="0.25">
      <c r="A242" s="696"/>
      <c r="B242" s="694"/>
      <c r="C242" s="112">
        <f>'натур показатели инновации+добр'!C228</f>
        <v>0</v>
      </c>
      <c r="D242" s="67">
        <f>'натур показатели инновации+добр'!D228</f>
        <v>0</v>
      </c>
      <c r="E242" s="170">
        <f>'патриотика0,369'!D346</f>
        <v>0.36899999999999999</v>
      </c>
    </row>
    <row r="243" spans="1:5" hidden="1" x14ac:dyDescent="0.25">
      <c r="A243" s="696"/>
      <c r="B243" s="694"/>
      <c r="C243" s="112">
        <f>'натур показатели инновации+добр'!C229</f>
        <v>0</v>
      </c>
      <c r="D243" s="67">
        <f>'натур показатели инновации+добр'!D229</f>
        <v>0</v>
      </c>
      <c r="E243" s="170">
        <f>'патриотика0,369'!D347</f>
        <v>0.36899999999999999</v>
      </c>
    </row>
    <row r="244" spans="1:5" hidden="1" x14ac:dyDescent="0.25">
      <c r="A244" s="696"/>
      <c r="B244" s="694"/>
      <c r="C244" s="112">
        <f>'натур показатели инновации+добр'!C230</f>
        <v>0</v>
      </c>
      <c r="D244" s="67">
        <f>'натур показатели инновации+добр'!D230</f>
        <v>0</v>
      </c>
      <c r="E244" s="170">
        <f>'патриотика0,369'!D348</f>
        <v>0.36899999999999999</v>
      </c>
    </row>
    <row r="245" spans="1:5" hidden="1" x14ac:dyDescent="0.25">
      <c r="A245" s="696"/>
      <c r="B245" s="694"/>
      <c r="C245" s="112">
        <f>'натур показатели инновации+добр'!C231</f>
        <v>0</v>
      </c>
      <c r="D245" s="67">
        <f>'натур показатели инновации+добр'!D231</f>
        <v>0</v>
      </c>
      <c r="E245" s="170">
        <f>'патриотика0,369'!D349</f>
        <v>0.36899999999999999</v>
      </c>
    </row>
    <row r="246" spans="1:5" hidden="1" x14ac:dyDescent="0.25">
      <c r="A246" s="696"/>
      <c r="B246" s="694"/>
      <c r="C246" s="112">
        <f>'натур показатели инновации+добр'!C232</f>
        <v>0</v>
      </c>
      <c r="D246" s="67">
        <f>'натур показатели инновации+добр'!D232</f>
        <v>0</v>
      </c>
      <c r="E246" s="170">
        <f>'патриотика0,369'!D350</f>
        <v>0.36899999999999999</v>
      </c>
    </row>
    <row r="247" spans="1:5" hidden="1" x14ac:dyDescent="0.25">
      <c r="A247" s="696"/>
      <c r="B247" s="694"/>
      <c r="C247" s="112">
        <f>'натур показатели инновации+добр'!C233</f>
        <v>0</v>
      </c>
      <c r="D247" s="67">
        <f>'натур показатели инновации+добр'!D233</f>
        <v>0</v>
      </c>
      <c r="E247" s="170">
        <f>'патриотика0,369'!D351</f>
        <v>0.36899999999999999</v>
      </c>
    </row>
    <row r="248" spans="1:5" hidden="1" x14ac:dyDescent="0.25">
      <c r="A248" s="696"/>
      <c r="B248" s="694"/>
      <c r="C248" s="112">
        <f>'натур показатели инновации+добр'!C234</f>
        <v>0</v>
      </c>
      <c r="D248" s="67">
        <f>'натур показатели инновации+добр'!D234</f>
        <v>0</v>
      </c>
      <c r="E248" s="170">
        <f>'патриотика0,369'!D352</f>
        <v>0.36899999999999999</v>
      </c>
    </row>
    <row r="249" spans="1:5" hidden="1" x14ac:dyDescent="0.25">
      <c r="A249" s="696"/>
      <c r="B249" s="694"/>
      <c r="C249" s="112">
        <f>'натур показатели инновации+добр'!C235</f>
        <v>0</v>
      </c>
      <c r="D249" s="67">
        <f>'натур показатели инновации+добр'!D235</f>
        <v>0</v>
      </c>
      <c r="E249" s="170">
        <f>'патриотика0,369'!D353</f>
        <v>0.36899999999999999</v>
      </c>
    </row>
    <row r="250" spans="1:5" hidden="1" x14ac:dyDescent="0.25">
      <c r="A250" s="696"/>
      <c r="B250" s="694"/>
      <c r="C250" s="112">
        <f>'натур показатели инновации+добр'!C236</f>
        <v>0</v>
      </c>
      <c r="D250" s="67">
        <f>'натур показатели инновации+добр'!D236</f>
        <v>0</v>
      </c>
      <c r="E250" s="170">
        <f>'патриотика0,369'!D354</f>
        <v>0.36899999999999999</v>
      </c>
    </row>
    <row r="251" spans="1:5" hidden="1" x14ac:dyDescent="0.25">
      <c r="A251" s="696"/>
      <c r="B251" s="694"/>
      <c r="C251" s="112">
        <f>'натур показатели инновации+добр'!C237</f>
        <v>0</v>
      </c>
      <c r="D251" s="67">
        <f>'натур показатели инновации+добр'!D237</f>
        <v>0</v>
      </c>
      <c r="E251" s="170">
        <f>'патриотика0,369'!D355</f>
        <v>0.36899999999999999</v>
      </c>
    </row>
    <row r="252" spans="1:5" hidden="1" x14ac:dyDescent="0.25">
      <c r="A252" s="696"/>
      <c r="B252" s="694"/>
      <c r="C252" s="112">
        <f>'натур показатели инновации+добр'!C238</f>
        <v>0</v>
      </c>
      <c r="D252" s="67">
        <f>'натур показатели инновации+добр'!D238</f>
        <v>0</v>
      </c>
      <c r="E252" s="170">
        <f>'патриотика0,369'!D356</f>
        <v>0.36899999999999999</v>
      </c>
    </row>
    <row r="253" spans="1:5" hidden="1" x14ac:dyDescent="0.25">
      <c r="A253" s="696"/>
      <c r="B253" s="694"/>
      <c r="C253" s="112">
        <f>'натур показатели инновации+добр'!C239</f>
        <v>0</v>
      </c>
      <c r="D253" s="67">
        <f>'натур показатели инновации+добр'!D239</f>
        <v>0</v>
      </c>
      <c r="E253" s="170">
        <f>'патриотика0,369'!D357</f>
        <v>0.36899999999999999</v>
      </c>
    </row>
    <row r="254" spans="1:5" hidden="1" x14ac:dyDescent="0.25">
      <c r="A254" s="696"/>
      <c r="B254" s="694"/>
      <c r="C254" s="112">
        <f>'натур показатели инновации+добр'!C240</f>
        <v>0</v>
      </c>
      <c r="D254" s="67">
        <f>'натур показатели инновации+добр'!D240</f>
        <v>0</v>
      </c>
      <c r="E254" s="170">
        <f>'патриотика0,369'!D358</f>
        <v>0.36899999999999999</v>
      </c>
    </row>
    <row r="255" spans="1:5" hidden="1" x14ac:dyDescent="0.25">
      <c r="A255" s="696"/>
      <c r="B255" s="694"/>
      <c r="C255" s="112">
        <f>'натур показатели инновации+добр'!C241</f>
        <v>0</v>
      </c>
      <c r="D255" s="67">
        <f>'натур показатели инновации+добр'!D241</f>
        <v>0</v>
      </c>
      <c r="E255" s="170">
        <f>'патриотика0,369'!D359</f>
        <v>0.36899999999999999</v>
      </c>
    </row>
    <row r="256" spans="1:5" hidden="1" x14ac:dyDescent="0.25">
      <c r="A256" s="696"/>
      <c r="B256" s="694"/>
      <c r="C256" s="112">
        <f>'натур показатели инновации+добр'!C242</f>
        <v>0</v>
      </c>
      <c r="D256" s="67">
        <f>'натур показатели инновации+добр'!D242</f>
        <v>0</v>
      </c>
      <c r="E256" s="170">
        <f>'патриотика0,369'!D360</f>
        <v>0.36899999999999999</v>
      </c>
    </row>
    <row r="257" spans="1:5" hidden="1" x14ac:dyDescent="0.25">
      <c r="A257" s="696"/>
      <c r="B257" s="694"/>
      <c r="C257" s="112">
        <f>'натур показатели инновации+добр'!C243</f>
        <v>0</v>
      </c>
      <c r="D257" s="67">
        <f>'натур показатели инновации+добр'!D243</f>
        <v>0</v>
      </c>
      <c r="E257" s="170">
        <f>'патриотика0,369'!D361</f>
        <v>0.36899999999999999</v>
      </c>
    </row>
    <row r="258" spans="1:5" hidden="1" x14ac:dyDescent="0.25">
      <c r="A258" s="696"/>
      <c r="B258" s="694"/>
      <c r="C258" s="112">
        <f>'натур показатели инновации+добр'!C244</f>
        <v>0</v>
      </c>
      <c r="D258" s="67">
        <f>'натур показатели инновации+добр'!D244</f>
        <v>0</v>
      </c>
      <c r="E258" s="170">
        <f>'патриотика0,369'!D362</f>
        <v>0.36899999999999999</v>
      </c>
    </row>
    <row r="259" spans="1:5" hidden="1" x14ac:dyDescent="0.25">
      <c r="A259" s="696"/>
      <c r="B259" s="694"/>
      <c r="C259" s="112">
        <f>'натур показатели инновации+добр'!C245</f>
        <v>0</v>
      </c>
      <c r="D259" s="67">
        <f>'натур показатели инновации+добр'!D245</f>
        <v>0</v>
      </c>
      <c r="E259" s="170">
        <f>'патриотика0,369'!D363</f>
        <v>0.36899999999999999</v>
      </c>
    </row>
    <row r="260" spans="1:5" hidden="1" x14ac:dyDescent="0.25">
      <c r="A260" s="696"/>
      <c r="B260" s="694"/>
      <c r="C260" s="112">
        <f>'натур показатели инновации+добр'!C246</f>
        <v>0</v>
      </c>
      <c r="D260" s="67">
        <f>'натур показатели инновации+добр'!D246</f>
        <v>0</v>
      </c>
      <c r="E260" s="170">
        <f>'патриотика0,369'!D364</f>
        <v>0.36899999999999999</v>
      </c>
    </row>
    <row r="261" spans="1:5" hidden="1" x14ac:dyDescent="0.25">
      <c r="A261" s="696"/>
      <c r="B261" s="694"/>
      <c r="C261" s="112">
        <f>'натур показатели инновации+добр'!C247</f>
        <v>0</v>
      </c>
      <c r="D261" s="67">
        <f>'натур показатели инновации+добр'!D247</f>
        <v>0</v>
      </c>
      <c r="E261" s="170">
        <f>'патриотика0,369'!D365</f>
        <v>0.36899999999999999</v>
      </c>
    </row>
    <row r="262" spans="1:5" hidden="1" x14ac:dyDescent="0.25">
      <c r="A262" s="696"/>
      <c r="B262" s="694"/>
      <c r="C262" s="112">
        <f>'натур показатели инновации+добр'!C248</f>
        <v>0</v>
      </c>
      <c r="D262" s="67">
        <f>'натур показатели инновации+добр'!D248</f>
        <v>0</v>
      </c>
      <c r="E262" s="170">
        <f>'патриотика0,369'!D366</f>
        <v>0.36899999999999999</v>
      </c>
    </row>
    <row r="263" spans="1:5" hidden="1" x14ac:dyDescent="0.25">
      <c r="A263" s="696"/>
      <c r="B263" s="694"/>
      <c r="C263" s="112">
        <f>'натур показатели инновации+добр'!C249</f>
        <v>0</v>
      </c>
      <c r="D263" s="67">
        <f>'натур показатели инновации+добр'!D249</f>
        <v>0</v>
      </c>
      <c r="E263" s="170">
        <f>'патриотика0,369'!D367</f>
        <v>0.36899999999999999</v>
      </c>
    </row>
    <row r="264" spans="1:5" hidden="1" x14ac:dyDescent="0.25">
      <c r="A264" s="696"/>
      <c r="B264" s="694"/>
      <c r="C264" s="112">
        <f>'натур показатели инновации+добр'!C250</f>
        <v>0</v>
      </c>
      <c r="D264" s="67">
        <f>'натур показатели инновации+добр'!D250</f>
        <v>0</v>
      </c>
      <c r="E264" s="170">
        <f>'патриотика0,369'!D368</f>
        <v>0.36899999999999999</v>
      </c>
    </row>
    <row r="265" spans="1:5" hidden="1" x14ac:dyDescent="0.25">
      <c r="A265" s="696"/>
      <c r="B265" s="694"/>
      <c r="C265" s="112">
        <f>'натур показатели инновации+добр'!C251</f>
        <v>0</v>
      </c>
      <c r="D265" s="67">
        <f>'натур показатели инновации+добр'!D251</f>
        <v>0</v>
      </c>
      <c r="E265" s="170">
        <f>'патриотика0,369'!D369</f>
        <v>0.36899999999999999</v>
      </c>
    </row>
    <row r="266" spans="1:5" hidden="1" x14ac:dyDescent="0.25">
      <c r="A266" s="696"/>
      <c r="B266" s="694"/>
      <c r="C266" s="112">
        <f>'натур показатели инновации+добр'!C252</f>
        <v>0</v>
      </c>
      <c r="D266" s="67">
        <f>'натур показатели инновации+добр'!D252</f>
        <v>0</v>
      </c>
      <c r="E266" s="170">
        <f>'патриотика0,369'!D370</f>
        <v>0.36899999999999999</v>
      </c>
    </row>
    <row r="267" spans="1:5" hidden="1" x14ac:dyDescent="0.25">
      <c r="A267" s="696"/>
      <c r="B267" s="694"/>
      <c r="C267" s="112">
        <f>'натур показатели инновации+добр'!C253</f>
        <v>0</v>
      </c>
      <c r="D267" s="67">
        <f>'натур показатели инновации+добр'!D253</f>
        <v>0</v>
      </c>
      <c r="E267" s="170">
        <f>'патриотика0,369'!D371</f>
        <v>0.36899999999999999</v>
      </c>
    </row>
    <row r="268" spans="1:5" hidden="1" x14ac:dyDescent="0.25">
      <c r="A268" s="696"/>
      <c r="B268" s="694"/>
      <c r="C268" s="112">
        <f>'натур показатели инновации+добр'!C254</f>
        <v>0</v>
      </c>
      <c r="D268" s="67">
        <f>'натур показатели инновации+добр'!D254</f>
        <v>0</v>
      </c>
      <c r="E268" s="170">
        <f>'патриотика0,369'!D372</f>
        <v>0.36899999999999999</v>
      </c>
    </row>
    <row r="269" spans="1:5" hidden="1" x14ac:dyDescent="0.25">
      <c r="A269" s="696"/>
      <c r="B269" s="694"/>
      <c r="C269" s="112">
        <f>'натур показатели инновации+добр'!C255</f>
        <v>0</v>
      </c>
      <c r="D269" s="67">
        <f>'натур показатели инновации+добр'!D255</f>
        <v>0</v>
      </c>
      <c r="E269" s="170">
        <f>'патриотика0,369'!D373</f>
        <v>0.36899999999999999</v>
      </c>
    </row>
    <row r="270" spans="1:5" hidden="1" x14ac:dyDescent="0.25">
      <c r="A270" s="696"/>
      <c r="B270" s="694"/>
      <c r="C270" s="112">
        <f>'натур показатели инновации+добр'!C256</f>
        <v>0</v>
      </c>
      <c r="D270" s="67">
        <f>'натур показатели инновации+добр'!D256</f>
        <v>0</v>
      </c>
      <c r="E270" s="170">
        <f>'патриотика0,369'!D374</f>
        <v>0.36899999999999999</v>
      </c>
    </row>
    <row r="271" spans="1:5" hidden="1" x14ac:dyDescent="0.25">
      <c r="A271" s="696"/>
      <c r="B271" s="694"/>
      <c r="C271" s="112">
        <f>'натур показатели инновации+добр'!C257</f>
        <v>0</v>
      </c>
      <c r="D271" s="67">
        <f>'натур показатели инновации+добр'!D257</f>
        <v>0</v>
      </c>
      <c r="E271" s="170">
        <f>'патриотика0,369'!D375</f>
        <v>0.36899999999999999</v>
      </c>
    </row>
    <row r="272" spans="1:5" hidden="1" x14ac:dyDescent="0.25">
      <c r="A272" s="696"/>
      <c r="B272" s="694"/>
      <c r="C272" s="112">
        <f>'натур показатели инновации+добр'!C258</f>
        <v>0</v>
      </c>
      <c r="D272" s="67">
        <f>'натур показатели инновации+добр'!D258</f>
        <v>0</v>
      </c>
      <c r="E272" s="170">
        <f>'патриотика0,369'!D376</f>
        <v>0.36899999999999999</v>
      </c>
    </row>
    <row r="273" spans="1:5" hidden="1" x14ac:dyDescent="0.25">
      <c r="A273" s="696"/>
      <c r="B273" s="694"/>
      <c r="C273" s="112">
        <f>'натур показатели инновации+добр'!C259</f>
        <v>0</v>
      </c>
      <c r="D273" s="67">
        <f>'натур показатели инновации+добр'!D259</f>
        <v>0</v>
      </c>
      <c r="E273" s="170">
        <f>'патриотика0,369'!D377</f>
        <v>0.36899999999999999</v>
      </c>
    </row>
    <row r="274" spans="1:5" hidden="1" x14ac:dyDescent="0.25">
      <c r="A274" s="696"/>
      <c r="B274" s="694"/>
      <c r="C274" s="112">
        <f>'натур показатели инновации+добр'!C260</f>
        <v>0</v>
      </c>
      <c r="D274" s="67">
        <f>'натур показатели инновации+добр'!D260</f>
        <v>0</v>
      </c>
      <c r="E274" s="170">
        <f>'патриотика0,369'!D378</f>
        <v>0.36899999999999999</v>
      </c>
    </row>
    <row r="275" spans="1:5" hidden="1" x14ac:dyDescent="0.25">
      <c r="A275" s="696"/>
      <c r="B275" s="694"/>
      <c r="C275" s="112">
        <f>'натур показатели инновации+добр'!C261</f>
        <v>0</v>
      </c>
      <c r="D275" s="67">
        <f>'натур показатели инновации+добр'!D261</f>
        <v>0</v>
      </c>
      <c r="E275" s="170">
        <f>'патриотика0,369'!D379</f>
        <v>0.36899999999999999</v>
      </c>
    </row>
    <row r="276" spans="1:5" hidden="1" x14ac:dyDescent="0.25">
      <c r="A276" s="696"/>
      <c r="B276" s="694"/>
      <c r="C276" s="112">
        <f>'натур показатели инновации+добр'!C262</f>
        <v>0</v>
      </c>
      <c r="D276" s="67">
        <f>'натур показатели инновации+добр'!D262</f>
        <v>0</v>
      </c>
      <c r="E276" s="170">
        <f>'патриотика0,369'!D380</f>
        <v>0.36899999999999999</v>
      </c>
    </row>
    <row r="277" spans="1:5" hidden="1" x14ac:dyDescent="0.25">
      <c r="A277" s="696"/>
      <c r="B277" s="694"/>
      <c r="C277" s="112">
        <f>'натур показатели инновации+добр'!C263</f>
        <v>0</v>
      </c>
      <c r="D277" s="67">
        <f>'натур показатели инновации+добр'!D263</f>
        <v>0</v>
      </c>
      <c r="E277" s="170">
        <f>'патриотика0,369'!D381</f>
        <v>0.36899999999999999</v>
      </c>
    </row>
    <row r="278" spans="1:5" hidden="1" x14ac:dyDescent="0.25">
      <c r="A278" s="696"/>
      <c r="B278" s="694"/>
      <c r="C278" s="112">
        <f>'натур показатели инновации+добр'!C264</f>
        <v>0</v>
      </c>
      <c r="D278" s="67">
        <f>'натур показатели инновации+добр'!D264</f>
        <v>0</v>
      </c>
      <c r="E278" s="170">
        <f>'патриотика0,369'!D382</f>
        <v>0.36899999999999999</v>
      </c>
    </row>
    <row r="279" spans="1:5" hidden="1" x14ac:dyDescent="0.25">
      <c r="A279" s="696"/>
      <c r="B279" s="694"/>
      <c r="C279" s="112">
        <f>'натур показатели инновации+добр'!C265</f>
        <v>0</v>
      </c>
      <c r="D279" s="67">
        <f>'натур показатели инновации+добр'!D265</f>
        <v>0</v>
      </c>
      <c r="E279" s="170">
        <f>'патриотика0,369'!D383</f>
        <v>0.36899999999999999</v>
      </c>
    </row>
    <row r="280" spans="1:5" hidden="1" x14ac:dyDescent="0.25">
      <c r="A280" s="696"/>
      <c r="B280" s="694"/>
      <c r="C280" s="112">
        <f>'натур показатели инновации+добр'!C266</f>
        <v>0</v>
      </c>
      <c r="D280" s="67">
        <f>'натур показатели инновации+добр'!D266</f>
        <v>0</v>
      </c>
      <c r="E280" s="170">
        <f>'патриотика0,369'!D384</f>
        <v>0.36899999999999999</v>
      </c>
    </row>
    <row r="281" spans="1:5" hidden="1" x14ac:dyDescent="0.25">
      <c r="A281" s="696"/>
      <c r="B281" s="694"/>
      <c r="C281" s="112">
        <f>'натур показатели инновации+добр'!C267</f>
        <v>0</v>
      </c>
      <c r="D281" s="67">
        <f>'натур показатели инновации+добр'!D267</f>
        <v>0</v>
      </c>
      <c r="E281" s="170">
        <f>'патриотика0,369'!D385</f>
        <v>0.36899999999999999</v>
      </c>
    </row>
    <row r="282" spans="1:5" hidden="1" x14ac:dyDescent="0.25">
      <c r="A282" s="696"/>
      <c r="B282" s="694"/>
      <c r="C282" s="112">
        <f>'натур показатели инновации+добр'!C268</f>
        <v>0</v>
      </c>
      <c r="D282" s="67">
        <f>'натур показатели инновации+добр'!D268</f>
        <v>0</v>
      </c>
      <c r="E282" s="170">
        <f>'патриотика0,369'!D386</f>
        <v>0.36899999999999999</v>
      </c>
    </row>
    <row r="283" spans="1:5" hidden="1" x14ac:dyDescent="0.25">
      <c r="A283" s="696"/>
      <c r="B283" s="694"/>
      <c r="C283" s="112">
        <f>'натур показатели инновации+добр'!C269</f>
        <v>0</v>
      </c>
      <c r="D283" s="67">
        <f>'натур показатели инновации+добр'!D269</f>
        <v>0</v>
      </c>
      <c r="E283" s="170">
        <f>'патриотика0,369'!D387</f>
        <v>0.36899999999999999</v>
      </c>
    </row>
    <row r="284" spans="1:5" hidden="1" x14ac:dyDescent="0.25">
      <c r="A284" s="696"/>
      <c r="B284" s="694"/>
      <c r="C284" s="112">
        <f>'натур показатели инновации+добр'!C270</f>
        <v>0</v>
      </c>
      <c r="D284" s="67">
        <f>'натур показатели инновации+добр'!D270</f>
        <v>0</v>
      </c>
      <c r="E284" s="170">
        <f>'патриотика0,369'!D388</f>
        <v>0.36899999999999999</v>
      </c>
    </row>
    <row r="285" spans="1:5" hidden="1" x14ac:dyDescent="0.25">
      <c r="A285" s="696"/>
      <c r="B285" s="694"/>
      <c r="C285" s="112">
        <f>'натур показатели инновации+добр'!C271</f>
        <v>0</v>
      </c>
      <c r="D285" s="67">
        <f>'натур показатели инновации+добр'!D271</f>
        <v>0</v>
      </c>
      <c r="E285" s="170">
        <f>'патриотика0,369'!D389</f>
        <v>0.36899999999999999</v>
      </c>
    </row>
    <row r="286" spans="1:5" hidden="1" x14ac:dyDescent="0.25">
      <c r="A286" s="696"/>
      <c r="B286" s="694"/>
      <c r="C286" s="112">
        <f>'натур показатели инновации+добр'!C272</f>
        <v>0</v>
      </c>
      <c r="D286" s="67">
        <f>'натур показатели инновации+добр'!D272</f>
        <v>0</v>
      </c>
      <c r="E286" s="170">
        <f>'патриотика0,369'!D390</f>
        <v>0.36899999999999999</v>
      </c>
    </row>
    <row r="287" spans="1:5" hidden="1" x14ac:dyDescent="0.25">
      <c r="A287" s="696"/>
      <c r="B287" s="694"/>
      <c r="C287" s="112">
        <f>'натур показатели инновации+добр'!C273</f>
        <v>0</v>
      </c>
      <c r="D287" s="67">
        <f>'натур показатели инновации+добр'!D273</f>
        <v>0</v>
      </c>
      <c r="E287" s="170">
        <f>'патриотика0,369'!D391</f>
        <v>0.36899999999999999</v>
      </c>
    </row>
    <row r="288" spans="1:5" hidden="1" x14ac:dyDescent="0.25">
      <c r="A288" s="696"/>
      <c r="B288" s="694"/>
      <c r="C288" s="112">
        <f>'натур показатели инновации+добр'!C274</f>
        <v>0</v>
      </c>
      <c r="D288" s="67">
        <f>'натур показатели инновации+добр'!D274</f>
        <v>0</v>
      </c>
      <c r="E288" s="170">
        <f>'патриотика0,369'!D392</f>
        <v>0.36899999999999999</v>
      </c>
    </row>
    <row r="289" spans="1:5" hidden="1" x14ac:dyDescent="0.25">
      <c r="A289" s="696"/>
      <c r="B289" s="694"/>
      <c r="C289" s="112">
        <f>'натур показатели инновации+добр'!C275</f>
        <v>0</v>
      </c>
      <c r="D289" s="67">
        <f>'натур показатели инновации+добр'!D275</f>
        <v>0</v>
      </c>
      <c r="E289" s="170">
        <f>'патриотика0,369'!D393</f>
        <v>0.36899999999999999</v>
      </c>
    </row>
    <row r="290" spans="1:5" hidden="1" x14ac:dyDescent="0.25">
      <c r="A290" s="696"/>
      <c r="B290" s="694"/>
      <c r="C290" s="112">
        <f>'натур показатели инновации+добр'!C276</f>
        <v>0</v>
      </c>
      <c r="D290" s="67">
        <f>'натур показатели инновации+добр'!D276</f>
        <v>0</v>
      </c>
      <c r="E290" s="170">
        <f>'патриотика0,369'!D394</f>
        <v>0.36899999999999999</v>
      </c>
    </row>
    <row r="291" spans="1:5" hidden="1" x14ac:dyDescent="0.25">
      <c r="A291" s="696"/>
      <c r="B291" s="694"/>
      <c r="C291" s="112">
        <f>'натур показатели инновации+добр'!C277</f>
        <v>0</v>
      </c>
      <c r="D291" s="67">
        <f>'натур показатели инновации+добр'!D277</f>
        <v>0</v>
      </c>
      <c r="E291" s="170">
        <f>'патриотика0,369'!D395</f>
        <v>0.36899999999999999</v>
      </c>
    </row>
    <row r="292" spans="1:5" hidden="1" x14ac:dyDescent="0.25">
      <c r="A292" s="696"/>
      <c r="B292" s="694"/>
      <c r="C292" s="112">
        <f>'натур показатели инновации+добр'!C278</f>
        <v>0</v>
      </c>
      <c r="D292" s="67">
        <f>'натур показатели инновации+добр'!D278</f>
        <v>0</v>
      </c>
      <c r="E292" s="170">
        <f>'патриотика0,369'!D396</f>
        <v>0.36899999999999999</v>
      </c>
    </row>
    <row r="293" spans="1:5" hidden="1" x14ac:dyDescent="0.25">
      <c r="A293" s="696"/>
      <c r="B293" s="694"/>
      <c r="C293" s="112">
        <f>'натур показатели инновации+добр'!C279</f>
        <v>0</v>
      </c>
      <c r="D293" s="67">
        <f>'натур показатели инновации+добр'!D279</f>
        <v>0</v>
      </c>
      <c r="E293" s="170">
        <f>'патриотика0,369'!D397</f>
        <v>0.36899999999999999</v>
      </c>
    </row>
    <row r="294" spans="1:5" hidden="1" x14ac:dyDescent="0.25">
      <c r="A294" s="696"/>
      <c r="B294" s="694"/>
      <c r="C294" s="112">
        <f>'натур показатели инновации+добр'!C280</f>
        <v>0</v>
      </c>
      <c r="D294" s="67">
        <f>'натур показатели инновации+добр'!D280</f>
        <v>0</v>
      </c>
      <c r="E294" s="170">
        <f>'патриотика0,369'!D398</f>
        <v>0.36899999999999999</v>
      </c>
    </row>
    <row r="295" spans="1:5" hidden="1" x14ac:dyDescent="0.25">
      <c r="A295" s="696"/>
      <c r="B295" s="694"/>
      <c r="C295" s="112">
        <f>'натур показатели инновации+добр'!C281</f>
        <v>0</v>
      </c>
      <c r="D295" s="67">
        <f>'натур показатели инновации+добр'!D281</f>
        <v>0</v>
      </c>
      <c r="E295" s="170">
        <f>'патриотика0,369'!D399</f>
        <v>0.36899999999999999</v>
      </c>
    </row>
    <row r="296" spans="1:5" hidden="1" x14ac:dyDescent="0.25">
      <c r="A296" s="696"/>
      <c r="B296" s="694"/>
      <c r="C296" s="112">
        <f>'натур показатели инновации+добр'!C282</f>
        <v>0</v>
      </c>
      <c r="D296" s="67">
        <f>'натур показатели инновации+добр'!D282</f>
        <v>0</v>
      </c>
      <c r="E296" s="170">
        <f>'патриотика0,369'!D400</f>
        <v>0.36899999999999999</v>
      </c>
    </row>
    <row r="297" spans="1:5" hidden="1" x14ac:dyDescent="0.25">
      <c r="A297" s="696"/>
      <c r="B297" s="694"/>
      <c r="C297" s="112">
        <f>'натур показатели инновации+добр'!C283</f>
        <v>0</v>
      </c>
      <c r="D297" s="67">
        <f>'натур показатели инновации+добр'!D283</f>
        <v>0</v>
      </c>
      <c r="E297" s="170">
        <f>'патриотика0,369'!D401</f>
        <v>0.36899999999999999</v>
      </c>
    </row>
    <row r="298" spans="1:5" hidden="1" x14ac:dyDescent="0.25">
      <c r="A298" s="696"/>
      <c r="B298" s="694"/>
      <c r="C298" s="112">
        <f>'натур показатели инновации+добр'!C284</f>
        <v>0</v>
      </c>
      <c r="D298" s="67">
        <f>'натур показатели инновации+добр'!D284</f>
        <v>0</v>
      </c>
      <c r="E298" s="170">
        <f>'патриотика0,369'!D402</f>
        <v>0.36899999999999999</v>
      </c>
    </row>
    <row r="299" spans="1:5" hidden="1" x14ac:dyDescent="0.25">
      <c r="A299" s="696"/>
      <c r="B299" s="694"/>
      <c r="C299" s="112">
        <f>'натур показатели инновации+добр'!C285</f>
        <v>0</v>
      </c>
      <c r="D299" s="67">
        <f>'натур показатели инновации+добр'!D285</f>
        <v>0</v>
      </c>
      <c r="E299" s="170">
        <f>'патриотика0,369'!D403</f>
        <v>0.36899999999999999</v>
      </c>
    </row>
    <row r="300" spans="1:5" hidden="1" x14ac:dyDescent="0.25">
      <c r="A300" s="696"/>
      <c r="B300" s="694"/>
      <c r="C300" s="112">
        <f>'натур показатели инновации+добр'!C286</f>
        <v>0</v>
      </c>
      <c r="D300" s="67">
        <f>'натур показатели инновации+добр'!D286</f>
        <v>0</v>
      </c>
      <c r="E300" s="170">
        <f>'патриотика0,369'!D404</f>
        <v>0.36899999999999999</v>
      </c>
    </row>
    <row r="301" spans="1:5" hidden="1" x14ac:dyDescent="0.25">
      <c r="A301" s="696"/>
      <c r="B301" s="694"/>
      <c r="C301" s="112">
        <f>'натур показатели инновации+добр'!C287</f>
        <v>0</v>
      </c>
      <c r="D301" s="67">
        <f>'натур показатели инновации+добр'!D287</f>
        <v>0</v>
      </c>
      <c r="E301" s="170">
        <f>'патриотика0,369'!D405</f>
        <v>0.36899999999999999</v>
      </c>
    </row>
    <row r="302" spans="1:5" hidden="1" x14ac:dyDescent="0.25">
      <c r="A302" s="696"/>
      <c r="B302" s="694"/>
      <c r="C302" s="112">
        <f>'натур показатели инновации+добр'!C288</f>
        <v>0</v>
      </c>
      <c r="D302" s="67">
        <f>'натур показатели инновации+добр'!D288</f>
        <v>0</v>
      </c>
      <c r="E302" s="170">
        <f>'патриотика0,369'!D406</f>
        <v>0.36899999999999999</v>
      </c>
    </row>
    <row r="303" spans="1:5" hidden="1" x14ac:dyDescent="0.25">
      <c r="A303" s="696"/>
      <c r="B303" s="694"/>
      <c r="C303" s="112">
        <f>'натур показатели инновации+добр'!C289</f>
        <v>0</v>
      </c>
      <c r="D303" s="67">
        <f>'натур показатели инновации+добр'!D289</f>
        <v>0</v>
      </c>
      <c r="E303" s="170">
        <f>'патриотика0,369'!D407</f>
        <v>0.36899999999999999</v>
      </c>
    </row>
    <row r="304" spans="1:5" hidden="1" x14ac:dyDescent="0.25">
      <c r="A304" s="696"/>
      <c r="B304" s="694"/>
      <c r="C304" s="112">
        <f>'натур показатели инновации+добр'!C290</f>
        <v>0</v>
      </c>
      <c r="D304" s="67">
        <f>'натур показатели инновации+добр'!D290</f>
        <v>0</v>
      </c>
      <c r="E304" s="170">
        <f>'патриотика0,369'!D408</f>
        <v>0.36899999999999999</v>
      </c>
    </row>
    <row r="305" spans="1:5" hidden="1" x14ac:dyDescent="0.25">
      <c r="A305" s="696"/>
      <c r="B305" s="694"/>
      <c r="C305" s="112">
        <f>'натур показатели инновации+добр'!C291</f>
        <v>0</v>
      </c>
      <c r="D305" s="67">
        <f>'натур показатели инновации+добр'!D291</f>
        <v>0</v>
      </c>
      <c r="E305" s="170">
        <f>'патриотика0,369'!D409</f>
        <v>0.36899999999999999</v>
      </c>
    </row>
    <row r="306" spans="1:5" hidden="1" x14ac:dyDescent="0.25">
      <c r="A306" s="696"/>
      <c r="B306" s="694"/>
      <c r="C306" s="112">
        <f>'натур показатели инновации+добр'!C292</f>
        <v>0</v>
      </c>
      <c r="D306" s="67">
        <f>'натур показатели инновации+добр'!D292</f>
        <v>0</v>
      </c>
      <c r="E306" s="170">
        <f>'патриотика0,369'!D410</f>
        <v>0.36899999999999999</v>
      </c>
    </row>
    <row r="307" spans="1:5" hidden="1" x14ac:dyDescent="0.25">
      <c r="A307" s="696"/>
      <c r="B307" s="694"/>
      <c r="C307" s="112">
        <f>'натур показатели инновации+добр'!C293</f>
        <v>0</v>
      </c>
      <c r="D307" s="67">
        <f>'натур показатели инновации+добр'!D293</f>
        <v>0</v>
      </c>
      <c r="E307" s="170">
        <f>'патриотика0,369'!D411</f>
        <v>0.36899999999999999</v>
      </c>
    </row>
    <row r="308" spans="1:5" hidden="1" x14ac:dyDescent="0.25">
      <c r="A308" s="696"/>
      <c r="B308" s="694"/>
      <c r="C308" s="112">
        <f>'натур показатели инновации+добр'!C294</f>
        <v>0</v>
      </c>
      <c r="D308" s="67">
        <f>'натур показатели инновации+добр'!D294</f>
        <v>0</v>
      </c>
      <c r="E308" s="170">
        <f>'патриотика0,369'!D412</f>
        <v>0.36899999999999999</v>
      </c>
    </row>
    <row r="309" spans="1:5" hidden="1" x14ac:dyDescent="0.25">
      <c r="A309" s="696"/>
      <c r="B309" s="694"/>
      <c r="C309" s="112">
        <f>'натур показатели инновации+добр'!C295</f>
        <v>0</v>
      </c>
      <c r="D309" s="67">
        <f>'натур показатели инновации+добр'!D295</f>
        <v>0</v>
      </c>
      <c r="E309" s="170">
        <f>'патриотика0,369'!D413</f>
        <v>0.36899999999999999</v>
      </c>
    </row>
    <row r="310" spans="1:5" hidden="1" x14ac:dyDescent="0.25">
      <c r="A310" s="696"/>
      <c r="B310" s="694"/>
      <c r="C310" s="112">
        <f>'натур показатели инновации+добр'!C296</f>
        <v>0</v>
      </c>
      <c r="D310" s="67">
        <f>'натур показатели инновации+добр'!D296</f>
        <v>0</v>
      </c>
      <c r="E310" s="170">
        <f>'патриотика0,369'!D414</f>
        <v>0.36899999999999999</v>
      </c>
    </row>
    <row r="311" spans="1:5" hidden="1" x14ac:dyDescent="0.25">
      <c r="A311" s="696"/>
      <c r="B311" s="694"/>
      <c r="C311" s="112">
        <f>'натур показатели инновации+добр'!C297</f>
        <v>0</v>
      </c>
      <c r="D311" s="67">
        <f>'натур показатели инновации+добр'!D297</f>
        <v>0</v>
      </c>
      <c r="E311" s="170">
        <f>'патриотика0,369'!D415</f>
        <v>0.36899999999999999</v>
      </c>
    </row>
    <row r="312" spans="1:5" hidden="1" x14ac:dyDescent="0.25">
      <c r="A312" s="696"/>
      <c r="B312" s="694"/>
      <c r="C312" s="112">
        <f>'натур показатели инновации+добр'!C298</f>
        <v>0</v>
      </c>
      <c r="D312" s="67">
        <f>'натур показатели инновации+добр'!D298</f>
        <v>0</v>
      </c>
      <c r="E312" s="170">
        <f>'патриотика0,369'!D416</f>
        <v>0.36899999999999999</v>
      </c>
    </row>
    <row r="313" spans="1:5" hidden="1" x14ac:dyDescent="0.25">
      <c r="A313" s="696"/>
      <c r="B313" s="694"/>
      <c r="C313" s="112">
        <f>'натур показатели инновации+добр'!C299</f>
        <v>0</v>
      </c>
      <c r="D313" s="67">
        <f>'натур показатели инновации+добр'!D299</f>
        <v>0</v>
      </c>
      <c r="E313" s="170">
        <f>'патриотика0,369'!D417</f>
        <v>0.36899999999999999</v>
      </c>
    </row>
    <row r="314" spans="1:5" hidden="1" x14ac:dyDescent="0.25">
      <c r="A314" s="696"/>
      <c r="B314" s="694"/>
      <c r="C314" s="112">
        <f>'натур показатели инновации+добр'!C300</f>
        <v>0</v>
      </c>
      <c r="D314" s="67">
        <f>'натур показатели инновации+добр'!D300</f>
        <v>0</v>
      </c>
      <c r="E314" s="170">
        <f>'патриотика0,369'!D418</f>
        <v>0.36899999999999999</v>
      </c>
    </row>
    <row r="315" spans="1:5" hidden="1" x14ac:dyDescent="0.25">
      <c r="A315" s="696"/>
      <c r="B315" s="694"/>
      <c r="C315" s="112">
        <f>'натур показатели инновации+добр'!C301</f>
        <v>0</v>
      </c>
      <c r="D315" s="67" t="s">
        <v>84</v>
      </c>
      <c r="E315" s="170">
        <f>'патриотика0,369'!D419</f>
        <v>0.36899999999999999</v>
      </c>
    </row>
    <row r="316" spans="1:5" hidden="1" x14ac:dyDescent="0.25">
      <c r="A316" s="696"/>
      <c r="B316" s="694"/>
      <c r="C316" s="112">
        <f>'натур показатели инновации+добр'!C302</f>
        <v>0</v>
      </c>
      <c r="D316" s="67" t="s">
        <v>84</v>
      </c>
      <c r="E316" s="170">
        <f>'патриотика0,369'!D420</f>
        <v>0.36899999999999999</v>
      </c>
    </row>
    <row r="317" spans="1:5" hidden="1" x14ac:dyDescent="0.25">
      <c r="A317" s="696"/>
      <c r="B317" s="694"/>
      <c r="C317" s="112">
        <f>'натур показатели инновации+добр'!C303</f>
        <v>0</v>
      </c>
      <c r="D317" s="67" t="s">
        <v>84</v>
      </c>
      <c r="E317" s="170">
        <f>'патриотика0,369'!D421</f>
        <v>0.36899999999999999</v>
      </c>
    </row>
    <row r="318" spans="1:5" hidden="1" x14ac:dyDescent="0.25">
      <c r="A318" s="696"/>
      <c r="B318" s="694"/>
      <c r="C318" s="112">
        <f>'натур показатели инновации+добр'!C304</f>
        <v>0</v>
      </c>
      <c r="D318" s="67" t="s">
        <v>84</v>
      </c>
      <c r="E318" s="170">
        <f>'патриотика0,369'!D422</f>
        <v>0.36899999999999999</v>
      </c>
    </row>
    <row r="319" spans="1:5" hidden="1" x14ac:dyDescent="0.25">
      <c r="A319" s="696"/>
      <c r="B319" s="694"/>
      <c r="C319" s="112">
        <f>'натур показатели инновации+добр'!C305</f>
        <v>0</v>
      </c>
      <c r="D319" s="67" t="s">
        <v>84</v>
      </c>
      <c r="E319" s="170">
        <f>'патриотика0,369'!D423</f>
        <v>0.36899999999999999</v>
      </c>
    </row>
    <row r="320" spans="1:5" hidden="1" x14ac:dyDescent="0.25">
      <c r="A320" s="696"/>
      <c r="B320" s="694"/>
      <c r="C320" s="112">
        <f>'натур показатели инновации+добр'!C306</f>
        <v>0</v>
      </c>
      <c r="D320" s="67" t="s">
        <v>84</v>
      </c>
      <c r="E320" s="170">
        <f>'патриотика0,369'!D424</f>
        <v>0.36899999999999999</v>
      </c>
    </row>
    <row r="321" spans="1:5" hidden="1" x14ac:dyDescent="0.25">
      <c r="A321" s="696"/>
      <c r="B321" s="694"/>
      <c r="C321" s="112">
        <f>'натур показатели инновации+добр'!C307</f>
        <v>0</v>
      </c>
      <c r="D321" s="67" t="s">
        <v>84</v>
      </c>
      <c r="E321" s="170">
        <f>'патриотика0,369'!D425</f>
        <v>0.36899999999999999</v>
      </c>
    </row>
    <row r="322" spans="1:5" hidden="1" x14ac:dyDescent="0.25">
      <c r="A322" s="696"/>
      <c r="B322" s="694"/>
      <c r="C322" s="112">
        <f>'натур показатели инновации+добр'!C308</f>
        <v>0</v>
      </c>
      <c r="D322" s="67" t="s">
        <v>84</v>
      </c>
      <c r="E322" s="170">
        <f>'патриотика0,369'!D426</f>
        <v>0.36899999999999999</v>
      </c>
    </row>
    <row r="323" spans="1:5" hidden="1" x14ac:dyDescent="0.25">
      <c r="A323" s="696"/>
      <c r="B323" s="694"/>
      <c r="C323" s="112">
        <f>'натур показатели инновации+добр'!C309</f>
        <v>0</v>
      </c>
      <c r="D323" s="67" t="s">
        <v>84</v>
      </c>
      <c r="E323" s="170">
        <f>'патриотика0,369'!D427</f>
        <v>0.36899999999999999</v>
      </c>
    </row>
    <row r="324" spans="1:5" hidden="1" x14ac:dyDescent="0.25">
      <c r="A324" s="696"/>
      <c r="B324" s="694"/>
      <c r="C324" s="112">
        <f>'натур показатели инновации+добр'!C310</f>
        <v>0</v>
      </c>
      <c r="D324" s="67" t="s">
        <v>84</v>
      </c>
      <c r="E324" s="170">
        <f>'патриотика0,369'!D428</f>
        <v>0.36899999999999999</v>
      </c>
    </row>
    <row r="325" spans="1:5" hidden="1" x14ac:dyDescent="0.25">
      <c r="A325" s="696"/>
      <c r="B325" s="694"/>
      <c r="C325" s="112">
        <f>'натур показатели инновации+добр'!C311</f>
        <v>0</v>
      </c>
      <c r="D325" s="67" t="s">
        <v>84</v>
      </c>
      <c r="E325" s="170">
        <f>'патриотика0,369'!D429</f>
        <v>0.36899999999999999</v>
      </c>
    </row>
    <row r="326" spans="1:5" hidden="1" x14ac:dyDescent="0.25">
      <c r="A326" s="696"/>
      <c r="B326" s="694"/>
      <c r="C326" s="112">
        <f>'натур показатели инновации+добр'!C312</f>
        <v>0</v>
      </c>
      <c r="D326" s="67" t="s">
        <v>84</v>
      </c>
      <c r="E326" s="170">
        <f>'патриотика0,369'!D430</f>
        <v>0.36899999999999999</v>
      </c>
    </row>
    <row r="327" spans="1:5" hidden="1" x14ac:dyDescent="0.25">
      <c r="A327" s="696"/>
      <c r="B327" s="694"/>
      <c r="C327" s="112">
        <f>'натур показатели инновации+добр'!C313</f>
        <v>0</v>
      </c>
      <c r="D327" s="67" t="s">
        <v>84</v>
      </c>
      <c r="E327" s="170">
        <f>'патриотика0,369'!D431</f>
        <v>0.36899999999999999</v>
      </c>
    </row>
    <row r="328" spans="1:5" hidden="1" x14ac:dyDescent="0.25">
      <c r="A328" s="696"/>
      <c r="B328" s="694"/>
      <c r="C328" s="112">
        <f>'натур показатели инновации+добр'!C314</f>
        <v>0</v>
      </c>
      <c r="D328" s="67" t="s">
        <v>84</v>
      </c>
      <c r="E328" s="170">
        <f>'патриотика0,369'!D432</f>
        <v>0.36899999999999999</v>
      </c>
    </row>
    <row r="329" spans="1:5" hidden="1" x14ac:dyDescent="0.25">
      <c r="A329" s="696"/>
      <c r="B329" s="694"/>
      <c r="C329" s="112">
        <f>'натур показатели инновации+добр'!C315</f>
        <v>0</v>
      </c>
      <c r="D329" s="67" t="s">
        <v>84</v>
      </c>
      <c r="E329" s="170">
        <f>'патриотика0,369'!D433</f>
        <v>0.36899999999999999</v>
      </c>
    </row>
    <row r="330" spans="1:5" hidden="1" x14ac:dyDescent="0.25">
      <c r="A330" s="696"/>
      <c r="B330" s="694"/>
      <c r="C330" s="112">
        <f>'натур показатели инновации+добр'!C316</f>
        <v>0</v>
      </c>
      <c r="D330" s="67" t="s">
        <v>84</v>
      </c>
      <c r="E330" s="170">
        <f>'патриотика0,369'!D434</f>
        <v>0.36899999999999999</v>
      </c>
    </row>
    <row r="331" spans="1:5" hidden="1" x14ac:dyDescent="0.25">
      <c r="A331" s="696"/>
      <c r="B331" s="694"/>
      <c r="C331" s="112">
        <f>'натур показатели инновации+добр'!C317</f>
        <v>0</v>
      </c>
      <c r="D331" s="67" t="s">
        <v>84</v>
      </c>
      <c r="E331" s="170">
        <f>'патриотика0,369'!D435</f>
        <v>0.36899999999999999</v>
      </c>
    </row>
    <row r="332" spans="1:5" hidden="1" x14ac:dyDescent="0.25">
      <c r="A332" s="696"/>
      <c r="B332" s="694"/>
      <c r="C332" s="112">
        <f>'натур показатели инновации+добр'!C318</f>
        <v>0</v>
      </c>
      <c r="D332" s="67" t="s">
        <v>84</v>
      </c>
      <c r="E332" s="170">
        <f>'патриотика0,369'!D436</f>
        <v>0.36899999999999999</v>
      </c>
    </row>
    <row r="333" spans="1:5" hidden="1" x14ac:dyDescent="0.25">
      <c r="A333" s="696"/>
      <c r="B333" s="694"/>
      <c r="C333" s="112">
        <f>'натур показатели инновации+добр'!C319</f>
        <v>0</v>
      </c>
      <c r="D333" s="67" t="s">
        <v>84</v>
      </c>
      <c r="E333" s="170">
        <f>'патриотика0,369'!D437</f>
        <v>0.36899999999999999</v>
      </c>
    </row>
    <row r="334" spans="1:5" hidden="1" x14ac:dyDescent="0.25">
      <c r="A334" s="696"/>
      <c r="B334" s="694"/>
      <c r="C334" s="112">
        <f>'натур показатели инновации+добр'!C320</f>
        <v>0</v>
      </c>
      <c r="D334" s="67" t="s">
        <v>84</v>
      </c>
      <c r="E334" s="170">
        <f>'патриотика0,369'!D438</f>
        <v>0.36899999999999999</v>
      </c>
    </row>
    <row r="335" spans="1:5" hidden="1" x14ac:dyDescent="0.25">
      <c r="A335" s="696"/>
      <c r="B335" s="694"/>
      <c r="C335" s="112">
        <f>'натур показатели инновации+добр'!C321</f>
        <v>0</v>
      </c>
      <c r="D335" s="67" t="s">
        <v>84</v>
      </c>
      <c r="E335" s="170">
        <f>'патриотика0,369'!D439</f>
        <v>0.36899999999999999</v>
      </c>
    </row>
    <row r="336" spans="1:5" hidden="1" x14ac:dyDescent="0.25">
      <c r="A336" s="696"/>
      <c r="B336" s="694"/>
      <c r="C336" s="112">
        <f>'натур показатели инновации+добр'!C322</f>
        <v>0</v>
      </c>
      <c r="D336" s="67" t="s">
        <v>84</v>
      </c>
      <c r="E336" s="170">
        <f>'патриотика0,369'!D440</f>
        <v>0.36899999999999999</v>
      </c>
    </row>
    <row r="337" spans="1:5" hidden="1" x14ac:dyDescent="0.25">
      <c r="A337" s="696"/>
      <c r="B337" s="694"/>
      <c r="C337" s="112">
        <f>'натур показатели инновации+добр'!C323</f>
        <v>0</v>
      </c>
      <c r="D337" s="67" t="s">
        <v>84</v>
      </c>
      <c r="E337" s="170">
        <f>'патриотика0,369'!D441</f>
        <v>0.36899999999999999</v>
      </c>
    </row>
    <row r="338" spans="1:5" hidden="1" x14ac:dyDescent="0.25">
      <c r="A338" s="696"/>
      <c r="B338" s="694"/>
      <c r="C338" s="112">
        <f>'натур показатели инновации+добр'!C324</f>
        <v>0</v>
      </c>
      <c r="D338" s="67" t="s">
        <v>84</v>
      </c>
      <c r="E338" s="170">
        <f>'патриотика0,369'!D442</f>
        <v>0.36899999999999999</v>
      </c>
    </row>
    <row r="339" spans="1:5" hidden="1" x14ac:dyDescent="0.25">
      <c r="A339" s="696"/>
      <c r="B339" s="694"/>
      <c r="C339" s="112">
        <f>'натур показатели инновации+добр'!C325</f>
        <v>0</v>
      </c>
      <c r="D339" s="67" t="s">
        <v>84</v>
      </c>
      <c r="E339" s="170">
        <f>'патриотика0,369'!D443</f>
        <v>0.36899999999999999</v>
      </c>
    </row>
    <row r="340" spans="1:5" hidden="1" x14ac:dyDescent="0.25">
      <c r="A340" s="696"/>
      <c r="B340" s="694"/>
      <c r="C340" s="112">
        <f>'натур показатели инновации+добр'!C326</f>
        <v>0</v>
      </c>
      <c r="D340" s="67" t="s">
        <v>84</v>
      </c>
      <c r="E340" s="170">
        <f>'патриотика0,369'!D444</f>
        <v>0.36899999999999999</v>
      </c>
    </row>
    <row r="341" spans="1:5" hidden="1" x14ac:dyDescent="0.25">
      <c r="A341" s="696"/>
      <c r="B341" s="694"/>
      <c r="C341" s="112">
        <f>'натур показатели инновации+добр'!C327</f>
        <v>0</v>
      </c>
      <c r="D341" s="67" t="s">
        <v>84</v>
      </c>
      <c r="E341" s="170">
        <f>'патриотика0,369'!D445</f>
        <v>0.36899999999999999</v>
      </c>
    </row>
    <row r="342" spans="1:5" hidden="1" x14ac:dyDescent="0.25">
      <c r="A342" s="696"/>
      <c r="B342" s="694"/>
      <c r="C342" s="112">
        <f>'натур показатели инновации+добр'!C328</f>
        <v>0</v>
      </c>
      <c r="D342" s="67" t="s">
        <v>84</v>
      </c>
      <c r="E342" s="170">
        <f>'патриотика0,369'!D446</f>
        <v>0.36899999999999999</v>
      </c>
    </row>
    <row r="343" spans="1:5" hidden="1" x14ac:dyDescent="0.25">
      <c r="A343" s="696"/>
      <c r="B343" s="694"/>
      <c r="C343" s="112">
        <f>'натур показатели инновации+добр'!C329</f>
        <v>0</v>
      </c>
      <c r="D343" s="67" t="s">
        <v>84</v>
      </c>
      <c r="E343" s="170">
        <f>'патриотика0,369'!D447</f>
        <v>0.36899999999999999</v>
      </c>
    </row>
    <row r="344" spans="1:5" hidden="1" x14ac:dyDescent="0.25">
      <c r="A344" s="696"/>
      <c r="B344" s="694"/>
      <c r="C344" s="112">
        <f>'натур показатели инновации+добр'!C330</f>
        <v>0</v>
      </c>
      <c r="D344" s="67" t="s">
        <v>84</v>
      </c>
      <c r="E344" s="170">
        <f>'патриотика0,369'!D448</f>
        <v>0.36899999999999999</v>
      </c>
    </row>
    <row r="345" spans="1:5" hidden="1" x14ac:dyDescent="0.25">
      <c r="A345" s="696"/>
      <c r="B345" s="694"/>
      <c r="C345" s="112">
        <f>'натур показатели инновации+добр'!C331</f>
        <v>0</v>
      </c>
      <c r="D345" s="67" t="s">
        <v>84</v>
      </c>
      <c r="E345" s="170">
        <f>'патриотика0,369'!D449</f>
        <v>0.36899999999999999</v>
      </c>
    </row>
    <row r="346" spans="1:5" hidden="1" x14ac:dyDescent="0.25">
      <c r="A346" s="696"/>
      <c r="B346" s="694"/>
      <c r="C346" s="112">
        <f>'натур показатели инновации+добр'!C332</f>
        <v>0</v>
      </c>
      <c r="D346" s="67" t="s">
        <v>84</v>
      </c>
      <c r="E346" s="170">
        <f>'патриотика0,369'!D450</f>
        <v>0.36899999999999999</v>
      </c>
    </row>
    <row r="347" spans="1:5" hidden="1" x14ac:dyDescent="0.25">
      <c r="A347" s="696"/>
      <c r="B347" s="694"/>
      <c r="C347" s="112">
        <f>'натур показатели инновации+добр'!C333</f>
        <v>0</v>
      </c>
      <c r="D347" s="67" t="s">
        <v>84</v>
      </c>
      <c r="E347" s="170">
        <f>'патриотика0,369'!D451</f>
        <v>0.36899999999999999</v>
      </c>
    </row>
    <row r="348" spans="1:5" hidden="1" x14ac:dyDescent="0.25">
      <c r="A348" s="696"/>
      <c r="B348" s="694"/>
      <c r="C348" s="112">
        <f>'натур показатели инновации+добр'!C334</f>
        <v>0</v>
      </c>
      <c r="D348" s="67" t="s">
        <v>84</v>
      </c>
      <c r="E348" s="170">
        <f>'патриотика0,369'!D452</f>
        <v>0.36899999999999999</v>
      </c>
    </row>
    <row r="349" spans="1:5" hidden="1" x14ac:dyDescent="0.25">
      <c r="A349" s="696"/>
      <c r="B349" s="694"/>
      <c r="C349" s="112">
        <f>'натур показатели инновации+добр'!C335</f>
        <v>0</v>
      </c>
      <c r="D349" s="67" t="s">
        <v>84</v>
      </c>
      <c r="E349" s="170">
        <f>'патриотика0,369'!D453</f>
        <v>0.36899999999999999</v>
      </c>
    </row>
    <row r="350" spans="1:5" hidden="1" x14ac:dyDescent="0.25">
      <c r="A350" s="696"/>
      <c r="B350" s="694"/>
      <c r="C350" s="112">
        <f>'натур показатели инновации+добр'!C336</f>
        <v>0</v>
      </c>
      <c r="D350" s="67" t="s">
        <v>84</v>
      </c>
      <c r="E350" s="170">
        <f>'патриотика0,369'!D454</f>
        <v>0.36899999999999999</v>
      </c>
    </row>
    <row r="351" spans="1:5" hidden="1" x14ac:dyDescent="0.25">
      <c r="A351" s="696"/>
      <c r="B351" s="694"/>
      <c r="C351" s="112">
        <f>'натур показатели инновации+добр'!C337</f>
        <v>0</v>
      </c>
      <c r="D351" s="67" t="s">
        <v>84</v>
      </c>
      <c r="E351" s="170">
        <f>'патриотика0,369'!D455</f>
        <v>0.36899999999999999</v>
      </c>
    </row>
    <row r="352" spans="1:5" hidden="1" x14ac:dyDescent="0.25">
      <c r="A352" s="696"/>
      <c r="B352" s="694"/>
      <c r="C352" s="112">
        <f>'натур показатели инновации+добр'!C338</f>
        <v>0</v>
      </c>
      <c r="D352" s="67" t="s">
        <v>84</v>
      </c>
      <c r="E352" s="170">
        <f>'патриотика0,369'!D456</f>
        <v>0.36899999999999999</v>
      </c>
    </row>
    <row r="353" spans="2:5" hidden="1" x14ac:dyDescent="0.25">
      <c r="B353" s="694"/>
      <c r="C353" s="112"/>
      <c r="D353" s="67"/>
      <c r="E353" s="170"/>
    </row>
  </sheetData>
  <mergeCells count="18">
    <mergeCell ref="D1:E1"/>
    <mergeCell ref="A3:E3"/>
    <mergeCell ref="A4:E4"/>
    <mergeCell ref="C7:E7"/>
    <mergeCell ref="C8:E8"/>
    <mergeCell ref="B7:B353"/>
    <mergeCell ref="A7:A352"/>
    <mergeCell ref="C50:E50"/>
    <mergeCell ref="C111:E111"/>
    <mergeCell ref="C113:E113"/>
    <mergeCell ref="C51:E51"/>
    <mergeCell ref="C58:E58"/>
    <mergeCell ref="C92:E92"/>
    <mergeCell ref="C100:E100"/>
    <mergeCell ref="C105:E105"/>
    <mergeCell ref="C107:E107"/>
    <mergeCell ref="C11:E11"/>
    <mergeCell ref="C15:E15"/>
  </mergeCells>
  <pageMargins left="0.70866141732283472" right="0.70866141732283472" top="0.19" bottom="0.16" header="0.31496062992125984" footer="0.31496062992125984"/>
  <pageSetup paperSize="9" scale="58" fitToHeight="4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DR464"/>
  <sheetViews>
    <sheetView view="pageBreakPreview" topLeftCell="A223" zoomScale="78" zoomScaleNormal="70" zoomScaleSheetLayoutView="78" zoomScalePageLayoutView="80" workbookViewId="0">
      <selection sqref="A1:I463"/>
    </sheetView>
  </sheetViews>
  <sheetFormatPr defaultColWidth="25.375" defaultRowHeight="15.75" x14ac:dyDescent="0.25"/>
  <cols>
    <col min="1" max="1" width="72" style="7" customWidth="1"/>
    <col min="2" max="2" width="19" style="7" customWidth="1"/>
    <col min="3" max="3" width="19" style="7" hidden="1" customWidth="1"/>
    <col min="4" max="4" width="19.25" style="7" customWidth="1"/>
    <col min="5" max="5" width="22" style="7" customWidth="1"/>
    <col min="6" max="6" width="21" style="7" customWidth="1"/>
    <col min="7" max="7" width="23.375" style="7" customWidth="1"/>
    <col min="8" max="16384" width="25.375" style="7"/>
  </cols>
  <sheetData>
    <row r="1" spans="1:122" ht="18.75" x14ac:dyDescent="0.25">
      <c r="A1" s="733" t="s">
        <v>46</v>
      </c>
      <c r="B1" s="733"/>
      <c r="C1" s="733"/>
      <c r="D1" s="733"/>
      <c r="E1" s="733"/>
      <c r="F1" s="733"/>
      <c r="G1" s="733"/>
      <c r="H1" s="733"/>
    </row>
    <row r="2" spans="1:122" ht="18.75" x14ac:dyDescent="0.25">
      <c r="A2" s="370" t="str">
        <f>'таланты+инициативы0,262'!A2</f>
        <v>на 01.01.2021 год</v>
      </c>
      <c r="B2" s="370"/>
      <c r="C2" s="370"/>
      <c r="D2" s="370"/>
      <c r="E2" s="370"/>
      <c r="F2" s="370"/>
      <c r="G2" s="370"/>
      <c r="H2" s="370"/>
    </row>
    <row r="3" spans="1:122" ht="57.6" customHeight="1" x14ac:dyDescent="0.25">
      <c r="A3" s="8" t="s">
        <v>214</v>
      </c>
      <c r="B3" s="714" t="s">
        <v>49</v>
      </c>
      <c r="C3" s="714"/>
      <c r="D3" s="714"/>
      <c r="E3" s="714"/>
      <c r="F3" s="714"/>
      <c r="G3" s="714"/>
      <c r="I3" s="501"/>
      <c r="J3" s="501"/>
      <c r="K3" s="501"/>
      <c r="L3" s="501"/>
      <c r="M3" s="501"/>
      <c r="N3" s="501"/>
      <c r="O3" s="501"/>
      <c r="P3" s="501"/>
      <c r="Q3" s="501"/>
      <c r="R3" s="501"/>
      <c r="S3" s="501"/>
      <c r="T3" s="501"/>
      <c r="U3" s="501"/>
      <c r="V3" s="501"/>
      <c r="W3" s="501"/>
      <c r="X3" s="501"/>
      <c r="Y3" s="501"/>
      <c r="Z3" s="501"/>
      <c r="AA3" s="501"/>
      <c r="AB3" s="501"/>
      <c r="AC3" s="501"/>
      <c r="AD3" s="501"/>
      <c r="AE3" s="501"/>
      <c r="AF3" s="501"/>
      <c r="AG3" s="501"/>
      <c r="AH3" s="501"/>
      <c r="AI3" s="501"/>
      <c r="AJ3" s="501"/>
      <c r="AK3" s="501"/>
      <c r="AL3" s="501"/>
      <c r="AM3" s="501"/>
      <c r="AN3" s="501"/>
      <c r="AO3" s="501"/>
      <c r="AP3" s="501"/>
      <c r="AQ3" s="501"/>
      <c r="AR3" s="501"/>
      <c r="AS3" s="501"/>
      <c r="AT3" s="501"/>
      <c r="AU3" s="501"/>
      <c r="AV3" s="501"/>
      <c r="AW3" s="501"/>
      <c r="AX3" s="501"/>
      <c r="AY3" s="501"/>
      <c r="AZ3" s="501"/>
      <c r="BA3" s="501"/>
      <c r="BB3" s="501"/>
      <c r="BC3" s="501"/>
      <c r="BD3" s="501"/>
      <c r="BE3" s="501"/>
      <c r="BF3" s="501"/>
      <c r="BG3" s="501"/>
      <c r="BH3" s="501"/>
      <c r="BI3" s="501"/>
      <c r="BJ3" s="501"/>
      <c r="BK3" s="501"/>
      <c r="BL3" s="501"/>
      <c r="BM3" s="501"/>
      <c r="BN3" s="501"/>
      <c r="BO3" s="501"/>
      <c r="BP3" s="501"/>
      <c r="BQ3" s="501"/>
      <c r="BR3" s="501"/>
      <c r="BS3" s="501"/>
      <c r="BT3" s="501"/>
      <c r="BU3" s="501"/>
      <c r="BV3" s="501"/>
      <c r="BW3" s="501"/>
      <c r="BX3" s="501"/>
      <c r="BY3" s="501"/>
      <c r="BZ3" s="501"/>
      <c r="CA3" s="501"/>
      <c r="CB3" s="501"/>
      <c r="CC3" s="501"/>
      <c r="CD3" s="501"/>
      <c r="CE3" s="501"/>
      <c r="CF3" s="501"/>
      <c r="CG3" s="501"/>
      <c r="CH3" s="501"/>
      <c r="CI3" s="501"/>
      <c r="CJ3" s="501"/>
      <c r="CK3" s="501"/>
      <c r="CL3" s="501"/>
      <c r="CM3" s="501"/>
      <c r="CN3" s="501"/>
      <c r="CO3" s="501"/>
      <c r="CP3" s="501"/>
      <c r="CQ3" s="501"/>
      <c r="CR3" s="501"/>
      <c r="CS3" s="501"/>
      <c r="CT3" s="501"/>
      <c r="CU3" s="501"/>
      <c r="CV3" s="501"/>
      <c r="CW3" s="501"/>
      <c r="CX3" s="501"/>
      <c r="CY3" s="501"/>
      <c r="CZ3" s="501"/>
      <c r="DA3" s="501"/>
      <c r="DB3" s="501"/>
      <c r="DC3" s="501"/>
      <c r="DD3" s="501"/>
      <c r="DE3" s="501"/>
      <c r="DF3" s="501"/>
      <c r="DG3" s="501"/>
      <c r="DH3" s="501"/>
      <c r="DI3" s="501"/>
      <c r="DJ3" s="501"/>
      <c r="DK3" s="501"/>
      <c r="DL3" s="501"/>
      <c r="DM3" s="501"/>
      <c r="DN3" s="501"/>
      <c r="DO3" s="501"/>
      <c r="DP3" s="501"/>
      <c r="DQ3" s="501"/>
      <c r="DR3" s="501"/>
    </row>
    <row r="4" spans="1:122" x14ac:dyDescent="0.25">
      <c r="A4" s="737" t="s">
        <v>187</v>
      </c>
      <c r="B4" s="737"/>
      <c r="C4" s="737"/>
      <c r="D4" s="737"/>
      <c r="E4" s="737"/>
    </row>
    <row r="5" spans="1:122" x14ac:dyDescent="0.25">
      <c r="A5" s="738" t="s">
        <v>43</v>
      </c>
      <c r="B5" s="738"/>
      <c r="C5" s="738"/>
      <c r="D5" s="738"/>
      <c r="E5" s="738"/>
    </row>
    <row r="6" spans="1:122" x14ac:dyDescent="0.25">
      <c r="A6" s="738" t="s">
        <v>200</v>
      </c>
      <c r="B6" s="738"/>
      <c r="C6" s="738"/>
      <c r="D6" s="738"/>
      <c r="E6" s="738"/>
    </row>
    <row r="7" spans="1:122" x14ac:dyDescent="0.25">
      <c r="A7" s="601" t="s">
        <v>219</v>
      </c>
      <c r="B7" s="601"/>
      <c r="C7" s="601"/>
      <c r="D7" s="601"/>
      <c r="E7" s="601"/>
    </row>
    <row r="8" spans="1:122" ht="31.15" customHeight="1" x14ac:dyDescent="0.25">
      <c r="A8" s="102" t="s">
        <v>34</v>
      </c>
      <c r="B8" s="68" t="s">
        <v>9</v>
      </c>
      <c r="C8" s="69"/>
      <c r="D8" s="607" t="s">
        <v>10</v>
      </c>
      <c r="E8" s="608"/>
      <c r="F8" s="325" t="s">
        <v>9</v>
      </c>
    </row>
    <row r="9" spans="1:122" x14ac:dyDescent="0.25">
      <c r="A9" s="102"/>
      <c r="B9" s="373"/>
      <c r="C9" s="373"/>
      <c r="D9" s="609" t="str">
        <f>'инновации+добровольчество0,369'!D10:E10</f>
        <v>Заведующий МЦ</v>
      </c>
      <c r="E9" s="610"/>
      <c r="F9" s="70">
        <v>1</v>
      </c>
    </row>
    <row r="10" spans="1:122" x14ac:dyDescent="0.25">
      <c r="A10" s="68" t="s">
        <v>140</v>
      </c>
      <c r="B10" s="373">
        <v>5.6</v>
      </c>
      <c r="C10" s="373"/>
      <c r="D10" s="611" t="str">
        <f>'[1]2016'!$AE$25</f>
        <v>Водитель</v>
      </c>
      <c r="E10" s="612"/>
      <c r="F10" s="373">
        <v>1</v>
      </c>
    </row>
    <row r="11" spans="1:122" x14ac:dyDescent="0.25">
      <c r="A11" s="68" t="s">
        <v>93</v>
      </c>
      <c r="B11" s="373">
        <v>1</v>
      </c>
      <c r="C11" s="373"/>
      <c r="D11" s="611" t="s">
        <v>87</v>
      </c>
      <c r="E11" s="612"/>
      <c r="F11" s="373">
        <v>0.5</v>
      </c>
    </row>
    <row r="12" spans="1:122" x14ac:dyDescent="0.25">
      <c r="A12" s="102"/>
      <c r="B12" s="373"/>
      <c r="C12" s="373"/>
      <c r="D12" s="611" t="str">
        <f>'[1]2016'!$AE$26</f>
        <v xml:space="preserve">Уборщик служебных помещений </v>
      </c>
      <c r="E12" s="612"/>
      <c r="F12" s="373">
        <v>1</v>
      </c>
    </row>
    <row r="13" spans="1:122" x14ac:dyDescent="0.25">
      <c r="A13" s="71" t="s">
        <v>57</v>
      </c>
      <c r="B13" s="72">
        <f>SUM(B9:B10)+B11</f>
        <v>6.6</v>
      </c>
      <c r="C13" s="71"/>
      <c r="D13" s="613" t="s">
        <v>57</v>
      </c>
      <c r="E13" s="614"/>
      <c r="F13" s="72">
        <f>SUM(F9:F12)</f>
        <v>3.5</v>
      </c>
    </row>
    <row r="14" spans="1:122" x14ac:dyDescent="0.25">
      <c r="A14" s="9" t="str">
        <f>'таланты+инициативы0,262'!A14:I14</f>
        <v>Затраты на оплату труда работников, непосредственно связанных с выполнением работы</v>
      </c>
    </row>
    <row r="15" spans="1:122" x14ac:dyDescent="0.25">
      <c r="A15" s="735" t="s">
        <v>341</v>
      </c>
      <c r="B15" s="735"/>
      <c r="C15" s="735"/>
      <c r="D15" s="735"/>
      <c r="E15" s="735"/>
      <c r="F15" s="735"/>
    </row>
    <row r="16" spans="1:122" x14ac:dyDescent="0.25">
      <c r="A16" s="10" t="s">
        <v>305</v>
      </c>
      <c r="B16" s="10"/>
      <c r="C16" s="10"/>
      <c r="D16" s="10"/>
    </row>
    <row r="17" spans="1:11" x14ac:dyDescent="0.25">
      <c r="A17" s="736" t="s">
        <v>45</v>
      </c>
      <c r="B17" s="736"/>
      <c r="C17" s="736"/>
      <c r="D17" s="736"/>
      <c r="E17" s="736"/>
      <c r="F17" s="736"/>
    </row>
    <row r="18" spans="1:11" x14ac:dyDescent="0.25">
      <c r="A18" s="734"/>
      <c r="B18" s="734"/>
      <c r="C18" s="371"/>
      <c r="D18" s="157">
        <v>0.36899999999999999</v>
      </c>
      <c r="E18" s="158"/>
    </row>
    <row r="19" spans="1:11" ht="22.9" customHeight="1" x14ac:dyDescent="0.25">
      <c r="A19" s="706" t="s">
        <v>0</v>
      </c>
      <c r="B19" s="706" t="s">
        <v>1</v>
      </c>
      <c r="C19" s="363"/>
      <c r="D19" s="706" t="s">
        <v>2</v>
      </c>
      <c r="E19" s="703" t="s">
        <v>3</v>
      </c>
      <c r="F19" s="705"/>
      <c r="G19" s="706" t="s">
        <v>35</v>
      </c>
      <c r="H19" s="363" t="s">
        <v>5</v>
      </c>
      <c r="I19" s="706" t="s">
        <v>6</v>
      </c>
    </row>
    <row r="20" spans="1:11" ht="31.5" x14ac:dyDescent="0.25">
      <c r="A20" s="706"/>
      <c r="B20" s="706"/>
      <c r="C20" s="363"/>
      <c r="D20" s="706"/>
      <c r="E20" s="363" t="s">
        <v>311</v>
      </c>
      <c r="F20" s="363" t="s">
        <v>306</v>
      </c>
      <c r="G20" s="706"/>
      <c r="H20" s="344" t="s">
        <v>171</v>
      </c>
      <c r="I20" s="706"/>
    </row>
    <row r="21" spans="1:11" x14ac:dyDescent="0.25">
      <c r="A21" s="706"/>
      <c r="B21" s="706"/>
      <c r="C21" s="363"/>
      <c r="D21" s="706"/>
      <c r="E21" s="363" t="s">
        <v>4</v>
      </c>
      <c r="F21" s="159"/>
      <c r="G21" s="706"/>
      <c r="H21" s="363" t="s">
        <v>313</v>
      </c>
      <c r="I21" s="706"/>
    </row>
    <row r="22" spans="1:11" x14ac:dyDescent="0.25">
      <c r="A22" s="706">
        <v>1</v>
      </c>
      <c r="B22" s="706">
        <v>2</v>
      </c>
      <c r="C22" s="363"/>
      <c r="D22" s="706">
        <v>3</v>
      </c>
      <c r="E22" s="706" t="s">
        <v>312</v>
      </c>
      <c r="F22" s="707">
        <v>5</v>
      </c>
      <c r="G22" s="561" t="s">
        <v>7</v>
      </c>
      <c r="H22" s="344" t="s">
        <v>172</v>
      </c>
      <c r="I22" s="561" t="s">
        <v>173</v>
      </c>
    </row>
    <row r="23" spans="1:11" x14ac:dyDescent="0.25">
      <c r="A23" s="706"/>
      <c r="B23" s="706"/>
      <c r="C23" s="363"/>
      <c r="D23" s="706"/>
      <c r="E23" s="706"/>
      <c r="F23" s="708"/>
      <c r="G23" s="561"/>
      <c r="H23" s="54">
        <v>1774.4</v>
      </c>
      <c r="I23" s="561"/>
    </row>
    <row r="24" spans="1:11" x14ac:dyDescent="0.25">
      <c r="A24" s="73" t="s">
        <v>93</v>
      </c>
      <c r="B24" s="88">
        <f>'таланты+инициативы0,262'!B24</f>
        <v>63788.2</v>
      </c>
      <c r="C24" s="86"/>
      <c r="D24" s="363">
        <f>1*D18</f>
        <v>0.36899999999999999</v>
      </c>
      <c r="E24" s="74">
        <f>D24*1774.4</f>
        <v>654.75360000000001</v>
      </c>
      <c r="F24" s="75">
        <v>1</v>
      </c>
      <c r="G24" s="74">
        <f>E24/F24</f>
        <v>654.75360000000001</v>
      </c>
      <c r="H24" s="74">
        <f>B24*1.302/1774.4*12</f>
        <v>561.66976825969334</v>
      </c>
      <c r="I24" s="74">
        <f>G24*H24</f>
        <v>367755.30277919996</v>
      </c>
    </row>
    <row r="25" spans="1:11" x14ac:dyDescent="0.25">
      <c r="A25" s="76" t="str">
        <f>A10</f>
        <v>Специалист по работе с молодежью</v>
      </c>
      <c r="B25" s="88">
        <f>'таланты+инициативы0,262'!B25</f>
        <v>45482.5</v>
      </c>
      <c r="C25" s="181"/>
      <c r="D25" s="363">
        <f>D18*5.6</f>
        <v>2.0663999999999998</v>
      </c>
      <c r="E25" s="74">
        <f>D25*1774.4</f>
        <v>3666.6201599999999</v>
      </c>
      <c r="F25" s="75">
        <v>1</v>
      </c>
      <c r="G25" s="74">
        <f>E25/F25</f>
        <v>3666.6201599999999</v>
      </c>
      <c r="H25" s="74">
        <f>B25*1.302/1774.4*12</f>
        <v>400.48387060414791</v>
      </c>
      <c r="I25" s="74">
        <f>G25*H25+47613.41</f>
        <v>1516035.643712</v>
      </c>
    </row>
    <row r="26" spans="1:11" ht="18.75" x14ac:dyDescent="0.3">
      <c r="A26" s="703" t="s">
        <v>8</v>
      </c>
      <c r="B26" s="704"/>
      <c r="C26" s="704"/>
      <c r="D26" s="704"/>
      <c r="E26" s="704"/>
      <c r="F26" s="704"/>
      <c r="G26" s="704"/>
      <c r="H26" s="705"/>
      <c r="I26" s="462">
        <f>SUM(I24:I25)</f>
        <v>1883790.9464912</v>
      </c>
      <c r="J26" s="169">
        <f>I26+I99</f>
        <v>2785915.9514830401</v>
      </c>
      <c r="K26" s="183" t="s">
        <v>104</v>
      </c>
    </row>
    <row r="27" spans="1:11" hidden="1" x14ac:dyDescent="0.25">
      <c r="A27" s="585" t="s">
        <v>166</v>
      </c>
      <c r="B27" s="585"/>
      <c r="C27" s="585"/>
      <c r="D27" s="585"/>
      <c r="E27" s="585"/>
      <c r="F27" s="585"/>
      <c r="G27" s="585"/>
      <c r="H27" s="585"/>
      <c r="I27" s="182"/>
      <c r="J27" s="183"/>
    </row>
    <row r="28" spans="1:11" hidden="1" x14ac:dyDescent="0.25">
      <c r="A28" s="586" t="s">
        <v>60</v>
      </c>
      <c r="B28" s="589" t="s">
        <v>155</v>
      </c>
      <c r="C28" s="589"/>
      <c r="D28" s="589" t="s">
        <v>156</v>
      </c>
      <c r="E28" s="589"/>
      <c r="F28" s="589"/>
      <c r="G28" s="615"/>
      <c r="H28" s="615"/>
      <c r="I28" s="182"/>
      <c r="J28" s="183"/>
    </row>
    <row r="29" spans="1:11" ht="16.5" hidden="1" customHeight="1" x14ac:dyDescent="0.25">
      <c r="A29" s="587"/>
      <c r="B29" s="589"/>
      <c r="C29" s="589"/>
      <c r="D29" s="589" t="s">
        <v>157</v>
      </c>
      <c r="E29" s="586" t="s">
        <v>158</v>
      </c>
      <c r="F29" s="709" t="s">
        <v>159</v>
      </c>
      <c r="G29" s="586" t="s">
        <v>165</v>
      </c>
      <c r="H29" s="586" t="s">
        <v>6</v>
      </c>
      <c r="I29" s="182"/>
      <c r="J29" s="183"/>
    </row>
    <row r="30" spans="1:11" hidden="1" x14ac:dyDescent="0.25">
      <c r="A30" s="588"/>
      <c r="B30" s="589"/>
      <c r="C30" s="589"/>
      <c r="D30" s="589"/>
      <c r="E30" s="588"/>
      <c r="F30" s="638"/>
      <c r="G30" s="588"/>
      <c r="H30" s="588"/>
      <c r="I30" s="182"/>
      <c r="J30" s="183"/>
    </row>
    <row r="31" spans="1:11" hidden="1" x14ac:dyDescent="0.25">
      <c r="A31" s="334">
        <v>1</v>
      </c>
      <c r="B31" s="562">
        <v>2</v>
      </c>
      <c r="C31" s="563"/>
      <c r="D31" s="334">
        <v>3</v>
      </c>
      <c r="E31" s="334">
        <v>4</v>
      </c>
      <c r="F31" s="334">
        <v>5</v>
      </c>
      <c r="G31" s="334">
        <v>6</v>
      </c>
      <c r="H31" s="334">
        <v>7</v>
      </c>
      <c r="I31" s="182"/>
      <c r="J31" s="183"/>
    </row>
    <row r="32" spans="1:11" hidden="1" x14ac:dyDescent="0.25">
      <c r="A32" s="332" t="s">
        <v>93</v>
      </c>
      <c r="B32" s="332">
        <v>0.39300000000000002</v>
      </c>
      <c r="C32" s="333">
        <v>1</v>
      </c>
      <c r="D32" s="152">
        <v>2074.6</v>
      </c>
      <c r="E32" s="113">
        <f t="shared" ref="E32:E33" si="0">D32*12</f>
        <v>24895.199999999997</v>
      </c>
      <c r="F32" s="152">
        <f>18363.9*0.393</f>
        <v>7217.0127000000011</v>
      </c>
      <c r="G32" s="185">
        <f>F32*30.2%</f>
        <v>2179.5378354000004</v>
      </c>
      <c r="H32" s="185">
        <f>F32+G32</f>
        <v>9396.5505354000015</v>
      </c>
      <c r="I32" s="182"/>
      <c r="J32" s="183"/>
    </row>
    <row r="33" spans="1:11" ht="15.6" hidden="1" customHeight="1" x14ac:dyDescent="0.25">
      <c r="A33" s="332" t="s">
        <v>161</v>
      </c>
      <c r="B33" s="562">
        <f>5.6*0.393</f>
        <v>2.2008000000000001</v>
      </c>
      <c r="C33" s="563"/>
      <c r="D33" s="152">
        <f>1302.85*B33</f>
        <v>2867.3122800000001</v>
      </c>
      <c r="E33" s="113">
        <f t="shared" si="0"/>
        <v>34407.747360000001</v>
      </c>
      <c r="F33" s="152">
        <f>64311.87*0.393</f>
        <v>25274.564910000001</v>
      </c>
      <c r="G33" s="185">
        <f>F33*30.2%</f>
        <v>7632.9186028200002</v>
      </c>
      <c r="H33" s="185">
        <f>F33+G33</f>
        <v>32907.483512819999</v>
      </c>
    </row>
    <row r="34" spans="1:11" ht="18.75" hidden="1" x14ac:dyDescent="0.25">
      <c r="A34" s="330"/>
      <c r="B34" s="564">
        <f>SUM(B32:C33)</f>
        <v>3.5937999999999999</v>
      </c>
      <c r="C34" s="564"/>
      <c r="D34" s="129">
        <f>SUM(D32:D33)</f>
        <v>4941.9122800000005</v>
      </c>
      <c r="E34" s="129">
        <f>SUM(E32:E33)</f>
        <v>59302.947359999998</v>
      </c>
      <c r="F34" s="129">
        <f>SUM(F32:F33)</f>
        <v>32491.57761</v>
      </c>
      <c r="G34" s="129">
        <f>SUM(G32:G33)</f>
        <v>9812.4564382200006</v>
      </c>
      <c r="H34" s="227"/>
    </row>
    <row r="35" spans="1:11" s="45" customFormat="1" ht="14.45" hidden="1" customHeight="1" x14ac:dyDescent="0.25">
      <c r="A35" s="585" t="s">
        <v>170</v>
      </c>
      <c r="B35" s="585"/>
      <c r="C35" s="585"/>
      <c r="D35" s="585"/>
      <c r="E35" s="585"/>
      <c r="F35" s="585"/>
      <c r="G35" s="585"/>
      <c r="H35" s="585"/>
      <c r="I35" s="153"/>
    </row>
    <row r="36" spans="1:11" s="45" customFormat="1" ht="28.9" hidden="1" customHeight="1" x14ac:dyDescent="0.25">
      <c r="A36" s="586" t="s">
        <v>60</v>
      </c>
      <c r="B36" s="589" t="s">
        <v>155</v>
      </c>
      <c r="C36" s="589"/>
      <c r="D36" s="604" t="s">
        <v>156</v>
      </c>
      <c r="E36" s="605"/>
      <c r="F36" s="335"/>
    </row>
    <row r="37" spans="1:11" s="45" customFormat="1" ht="14.45" hidden="1" customHeight="1" x14ac:dyDescent="0.25">
      <c r="A37" s="587"/>
      <c r="B37" s="589"/>
      <c r="C37" s="589"/>
      <c r="D37" s="589" t="s">
        <v>157</v>
      </c>
      <c r="E37" s="586" t="s">
        <v>165</v>
      </c>
      <c r="F37" s="586" t="s">
        <v>169</v>
      </c>
    </row>
    <row r="38" spans="1:11" s="45" customFormat="1" ht="15" hidden="1" x14ac:dyDescent="0.25">
      <c r="A38" s="588"/>
      <c r="B38" s="589"/>
      <c r="C38" s="589"/>
      <c r="D38" s="589"/>
      <c r="E38" s="588"/>
      <c r="F38" s="588"/>
    </row>
    <row r="39" spans="1:11" s="45" customFormat="1" ht="15" hidden="1" x14ac:dyDescent="0.25">
      <c r="A39" s="334">
        <v>1</v>
      </c>
      <c r="B39" s="562">
        <v>2</v>
      </c>
      <c r="C39" s="563"/>
      <c r="D39" s="334">
        <v>3</v>
      </c>
      <c r="E39" s="334">
        <v>6</v>
      </c>
      <c r="F39" s="334">
        <v>7</v>
      </c>
    </row>
    <row r="40" spans="1:11" s="45" customFormat="1" ht="15" hidden="1" x14ac:dyDescent="0.25">
      <c r="A40" s="332" t="s">
        <v>161</v>
      </c>
      <c r="B40" s="562">
        <f>B33</f>
        <v>2.2008000000000001</v>
      </c>
      <c r="C40" s="563"/>
      <c r="D40" s="152">
        <v>4218.1400000000003</v>
      </c>
      <c r="E40" s="185">
        <f>D40*30.2%</f>
        <v>1273.8782800000001</v>
      </c>
      <c r="F40" s="185">
        <f>(E40+D40)*B40*12+27.46</f>
        <v>145069.46596748798</v>
      </c>
    </row>
    <row r="41" spans="1:11" s="45" customFormat="1" ht="18.75" hidden="1" x14ac:dyDescent="0.25">
      <c r="A41" s="330"/>
      <c r="B41" s="564">
        <f>SUM(B40:C40)</f>
        <v>2.2008000000000001</v>
      </c>
      <c r="C41" s="564"/>
      <c r="D41" s="129">
        <f>SUM(D40:D40)</f>
        <v>4218.1400000000003</v>
      </c>
      <c r="E41" s="129">
        <f>SUM(E40:E40)</f>
        <v>1273.8782800000001</v>
      </c>
      <c r="F41" s="227"/>
    </row>
    <row r="42" spans="1:11" s="45" customFormat="1" ht="18.75" x14ac:dyDescent="0.25">
      <c r="A42" s="153"/>
      <c r="B42" s="153"/>
      <c r="C42" s="153"/>
      <c r="D42" s="213"/>
      <c r="E42" s="213"/>
      <c r="F42" s="216"/>
      <c r="J42" s="7">
        <v>2785915.95</v>
      </c>
      <c r="K42" s="182" t="s">
        <v>105</v>
      </c>
    </row>
    <row r="43" spans="1:11" x14ac:dyDescent="0.25">
      <c r="D43" s="160">
        <f>D18</f>
        <v>0.36899999999999999</v>
      </c>
      <c r="J43" s="169">
        <f>J42-J26</f>
        <v>-1.4830399304628372E-3</v>
      </c>
      <c r="K43" s="182" t="s">
        <v>117</v>
      </c>
    </row>
    <row r="44" spans="1:11" ht="24.6" hidden="1" customHeight="1" x14ac:dyDescent="0.25">
      <c r="A44" s="706" t="s">
        <v>120</v>
      </c>
      <c r="B44" s="706"/>
      <c r="C44" s="363"/>
      <c r="D44" s="363" t="s">
        <v>11</v>
      </c>
      <c r="E44" s="363" t="s">
        <v>48</v>
      </c>
      <c r="F44" s="363" t="s">
        <v>15</v>
      </c>
      <c r="G44" s="368" t="s">
        <v>6</v>
      </c>
    </row>
    <row r="45" spans="1:11" hidden="1" x14ac:dyDescent="0.25">
      <c r="A45" s="703">
        <v>1</v>
      </c>
      <c r="B45" s="705"/>
      <c r="C45" s="364"/>
      <c r="D45" s="363">
        <v>2</v>
      </c>
      <c r="E45" s="75">
        <v>3</v>
      </c>
      <c r="F45" s="363">
        <v>4</v>
      </c>
      <c r="G45" s="78" t="s">
        <v>68</v>
      </c>
    </row>
    <row r="46" spans="1:11" hidden="1" x14ac:dyDescent="0.25">
      <c r="A46" s="710" t="str">
        <f>'инновации+добровольчество0,369'!A53</f>
        <v>Суточные</v>
      </c>
      <c r="B46" s="711"/>
      <c r="C46" s="366"/>
      <c r="D46" s="363" t="str">
        <f>'инновации+добровольчество0,369'!D53</f>
        <v>сутки</v>
      </c>
      <c r="E46" s="231">
        <f>D43</f>
        <v>0.36899999999999999</v>
      </c>
      <c r="F46" s="377">
        <f>'инновации+добровольчество0,369'!F53</f>
        <v>450</v>
      </c>
      <c r="G46" s="82">
        <f>E46*F46</f>
        <v>166.05</v>
      </c>
    </row>
    <row r="47" spans="1:11" hidden="1" x14ac:dyDescent="0.25">
      <c r="A47" s="710" t="str">
        <f>'инновации+добровольчество0,369'!A54</f>
        <v>Проезд</v>
      </c>
      <c r="B47" s="711"/>
      <c r="C47" s="366"/>
      <c r="D47" s="363" t="str">
        <f>'инновации+добровольчество0,369'!D54</f>
        <v xml:space="preserve">Ед. </v>
      </c>
      <c r="E47" s="231">
        <f>E46</f>
        <v>0.36899999999999999</v>
      </c>
      <c r="F47" s="377">
        <f>'инновации+добровольчество0,369'!F54</f>
        <v>6000</v>
      </c>
      <c r="G47" s="82">
        <f>E47*F47</f>
        <v>2214</v>
      </c>
    </row>
    <row r="48" spans="1:11" hidden="1" x14ac:dyDescent="0.25">
      <c r="A48" s="710" t="str">
        <f>'инновации+добровольчество0,369'!A55</f>
        <v xml:space="preserve">Проживание </v>
      </c>
      <c r="B48" s="711"/>
      <c r="C48" s="366"/>
      <c r="D48" s="363" t="str">
        <f>'инновации+добровольчество0,369'!D55</f>
        <v>сутки</v>
      </c>
      <c r="E48" s="231">
        <f>E46</f>
        <v>0.36899999999999999</v>
      </c>
      <c r="F48" s="377">
        <f>'инновации+добровольчество0,369'!F55</f>
        <v>1610.52</v>
      </c>
      <c r="G48" s="82">
        <f>E48*F48</f>
        <v>594.28188</v>
      </c>
    </row>
    <row r="49" spans="1:10" hidden="1" x14ac:dyDescent="0.25">
      <c r="A49" s="365" t="e">
        <f>'инновации+добровольчество0,369'!#REF!</f>
        <v>#REF!</v>
      </c>
      <c r="B49" s="230"/>
      <c r="C49" s="230"/>
      <c r="D49" s="363" t="e">
        <f>'инновации+добровольчество0,369'!#REF!</f>
        <v>#REF!</v>
      </c>
      <c r="E49" s="231">
        <f>E46</f>
        <v>0.36899999999999999</v>
      </c>
      <c r="F49" s="377" t="e">
        <f>'инновации+добровольчество0,369'!#REF!</f>
        <v>#REF!</v>
      </c>
      <c r="G49" s="82">
        <v>0</v>
      </c>
    </row>
    <row r="50" spans="1:10" ht="18.75" hidden="1" x14ac:dyDescent="0.25">
      <c r="A50" s="729" t="s">
        <v>58</v>
      </c>
      <c r="B50" s="730"/>
      <c r="C50" s="730"/>
      <c r="D50" s="730"/>
      <c r="E50" s="730"/>
      <c r="F50" s="731"/>
      <c r="G50" s="285">
        <v>0</v>
      </c>
    </row>
    <row r="51" spans="1:10" x14ac:dyDescent="0.25">
      <c r="A51" s="717" t="s">
        <v>118</v>
      </c>
      <c r="B51" s="717"/>
      <c r="C51" s="717"/>
      <c r="D51" s="717"/>
      <c r="E51" s="717"/>
      <c r="F51" s="717"/>
    </row>
    <row r="52" spans="1:10" ht="15.6" customHeight="1" x14ac:dyDescent="0.25">
      <c r="D52" s="160"/>
      <c r="F52" s="161">
        <v>1</v>
      </c>
    </row>
    <row r="53" spans="1:10" ht="12" customHeight="1" x14ac:dyDescent="0.25">
      <c r="A53" s="715" t="s">
        <v>121</v>
      </c>
      <c r="B53" s="716"/>
      <c r="C53" s="363"/>
      <c r="D53" s="707" t="s">
        <v>11</v>
      </c>
      <c r="E53" s="707" t="s">
        <v>48</v>
      </c>
      <c r="F53" s="707" t="s">
        <v>15</v>
      </c>
      <c r="G53" s="720" t="s">
        <v>6</v>
      </c>
      <c r="J53" s="186"/>
    </row>
    <row r="54" spans="1:10" ht="9" hidden="1" customHeight="1" x14ac:dyDescent="0.25">
      <c r="A54" s="718"/>
      <c r="B54" s="719"/>
      <c r="C54" s="363"/>
      <c r="D54" s="708"/>
      <c r="E54" s="708"/>
      <c r="F54" s="708"/>
      <c r="G54" s="721"/>
      <c r="J54" s="161"/>
    </row>
    <row r="55" spans="1:10" x14ac:dyDescent="0.25">
      <c r="A55" s="715">
        <v>1</v>
      </c>
      <c r="B55" s="716"/>
      <c r="C55" s="364"/>
      <c r="D55" s="336">
        <v>2</v>
      </c>
      <c r="E55" s="336">
        <v>3</v>
      </c>
      <c r="F55" s="336">
        <v>4</v>
      </c>
      <c r="G55" s="407" t="s">
        <v>68</v>
      </c>
    </row>
    <row r="56" spans="1:10" ht="25.5" x14ac:dyDescent="0.25">
      <c r="A56" s="491" t="s">
        <v>233</v>
      </c>
      <c r="B56" s="401"/>
      <c r="C56" s="303"/>
      <c r="D56" s="91"/>
      <c r="E56" s="91"/>
      <c r="F56" s="92"/>
      <c r="G56" s="302"/>
    </row>
    <row r="57" spans="1:10" x14ac:dyDescent="0.25">
      <c r="A57" s="492" t="s">
        <v>230</v>
      </c>
      <c r="B57" s="402"/>
      <c r="C57" s="93"/>
      <c r="D57" s="91" t="s">
        <v>122</v>
      </c>
      <c r="E57" s="91">
        <v>4</v>
      </c>
      <c r="F57" s="92">
        <v>2500</v>
      </c>
      <c r="G57" s="302">
        <f>E57*F57</f>
        <v>10000</v>
      </c>
    </row>
    <row r="58" spans="1:10" x14ac:dyDescent="0.25">
      <c r="A58" s="492" t="s">
        <v>234</v>
      </c>
      <c r="B58" s="402"/>
      <c r="C58" s="93"/>
      <c r="D58" s="91" t="s">
        <v>123</v>
      </c>
      <c r="E58" s="494">
        <v>6</v>
      </c>
      <c r="F58" s="495">
        <v>500</v>
      </c>
      <c r="G58" s="302">
        <f t="shared" ref="G58:G82" si="1">E58*F58</f>
        <v>3000</v>
      </c>
    </row>
    <row r="59" spans="1:10" x14ac:dyDescent="0.25">
      <c r="A59" s="492" t="s">
        <v>235</v>
      </c>
      <c r="B59" s="402"/>
      <c r="C59" s="303"/>
      <c r="D59" s="91" t="s">
        <v>123</v>
      </c>
      <c r="E59" s="91">
        <v>8</v>
      </c>
      <c r="F59" s="92">
        <v>450</v>
      </c>
      <c r="G59" s="302">
        <f t="shared" si="1"/>
        <v>3600</v>
      </c>
    </row>
    <row r="60" spans="1:10" ht="25.5" customHeight="1" x14ac:dyDescent="0.25">
      <c r="A60" s="491" t="s">
        <v>342</v>
      </c>
      <c r="B60" s="403"/>
      <c r="C60" s="93"/>
      <c r="D60" s="91"/>
      <c r="E60" s="91"/>
      <c r="F60" s="92"/>
      <c r="G60" s="302">
        <f t="shared" si="1"/>
        <v>0</v>
      </c>
    </row>
    <row r="61" spans="1:10" x14ac:dyDescent="0.25">
      <c r="A61" s="492" t="s">
        <v>343</v>
      </c>
      <c r="B61" s="402"/>
      <c r="C61" s="93"/>
      <c r="D61" s="91" t="s">
        <v>122</v>
      </c>
      <c r="E61" s="91">
        <v>20</v>
      </c>
      <c r="F61" s="92">
        <v>2500</v>
      </c>
      <c r="G61" s="302">
        <f t="shared" si="1"/>
        <v>50000</v>
      </c>
    </row>
    <row r="62" spans="1:10" x14ac:dyDescent="0.25">
      <c r="A62" s="492" t="s">
        <v>344</v>
      </c>
      <c r="B62" s="402"/>
      <c r="C62" s="303"/>
      <c r="D62" s="91" t="s">
        <v>123</v>
      </c>
      <c r="E62" s="494">
        <v>100</v>
      </c>
      <c r="F62" s="495">
        <v>350</v>
      </c>
      <c r="G62" s="302">
        <f t="shared" si="1"/>
        <v>35000</v>
      </c>
    </row>
    <row r="63" spans="1:10" x14ac:dyDescent="0.25">
      <c r="A63" s="493" t="s">
        <v>345</v>
      </c>
      <c r="B63" s="402"/>
      <c r="C63" s="267"/>
      <c r="D63" s="91" t="s">
        <v>123</v>
      </c>
      <c r="E63" s="91"/>
      <c r="F63" s="92"/>
      <c r="G63" s="302">
        <f t="shared" si="1"/>
        <v>0</v>
      </c>
    </row>
    <row r="64" spans="1:10" ht="25.5" customHeight="1" x14ac:dyDescent="0.25">
      <c r="A64" s="492" t="s">
        <v>236</v>
      </c>
      <c r="B64" s="403"/>
      <c r="C64" s="93"/>
      <c r="D64" s="91"/>
      <c r="E64" s="91">
        <v>8</v>
      </c>
      <c r="F64" s="92">
        <v>2500</v>
      </c>
      <c r="G64" s="302">
        <f t="shared" si="1"/>
        <v>20000</v>
      </c>
    </row>
    <row r="65" spans="1:7" x14ac:dyDescent="0.25">
      <c r="A65" s="492" t="s">
        <v>237</v>
      </c>
      <c r="B65" s="402"/>
      <c r="C65" s="93"/>
      <c r="D65" s="91" t="s">
        <v>122</v>
      </c>
      <c r="E65" s="91">
        <v>80</v>
      </c>
      <c r="F65" s="92">
        <v>350</v>
      </c>
      <c r="G65" s="302">
        <f t="shared" si="1"/>
        <v>28000</v>
      </c>
    </row>
    <row r="66" spans="1:7" x14ac:dyDescent="0.25">
      <c r="A66" s="491" t="s">
        <v>238</v>
      </c>
      <c r="B66" s="402"/>
      <c r="C66" s="303"/>
      <c r="D66" s="91" t="s">
        <v>123</v>
      </c>
      <c r="E66" s="91"/>
      <c r="F66" s="92"/>
      <c r="G66" s="302">
        <f t="shared" si="1"/>
        <v>0</v>
      </c>
    </row>
    <row r="67" spans="1:7" x14ac:dyDescent="0.25">
      <c r="A67" s="492" t="s">
        <v>230</v>
      </c>
      <c r="B67" s="404"/>
      <c r="C67" s="266"/>
      <c r="D67" s="91"/>
      <c r="E67" s="91">
        <v>8</v>
      </c>
      <c r="F67" s="92">
        <v>2500</v>
      </c>
      <c r="G67" s="302">
        <f t="shared" si="1"/>
        <v>20000</v>
      </c>
    </row>
    <row r="68" spans="1:7" x14ac:dyDescent="0.25">
      <c r="A68" s="492" t="s">
        <v>237</v>
      </c>
      <c r="B68" s="402"/>
      <c r="C68" s="93"/>
      <c r="D68" s="91" t="s">
        <v>122</v>
      </c>
      <c r="E68" s="91">
        <v>8</v>
      </c>
      <c r="F68" s="92">
        <v>350</v>
      </c>
      <c r="G68" s="302">
        <f t="shared" si="1"/>
        <v>2800</v>
      </c>
    </row>
    <row r="69" spans="1:7" ht="25.5" x14ac:dyDescent="0.25">
      <c r="A69" s="491" t="s">
        <v>239</v>
      </c>
      <c r="B69" s="402"/>
      <c r="C69" s="93"/>
      <c r="D69" s="91" t="s">
        <v>123</v>
      </c>
      <c r="E69" s="494"/>
      <c r="F69" s="495"/>
      <c r="G69" s="302">
        <f t="shared" si="1"/>
        <v>0</v>
      </c>
    </row>
    <row r="70" spans="1:7" x14ac:dyDescent="0.25">
      <c r="A70" s="492" t="s">
        <v>230</v>
      </c>
      <c r="B70" s="403"/>
      <c r="C70" s="93"/>
      <c r="D70" s="91"/>
      <c r="E70" s="91">
        <v>4</v>
      </c>
      <c r="F70" s="92">
        <v>2500</v>
      </c>
      <c r="G70" s="302">
        <f t="shared" si="1"/>
        <v>10000</v>
      </c>
    </row>
    <row r="71" spans="1:7" x14ac:dyDescent="0.25">
      <c r="A71" s="492" t="s">
        <v>234</v>
      </c>
      <c r="B71" s="402"/>
      <c r="C71" s="303"/>
      <c r="D71" s="91" t="s">
        <v>122</v>
      </c>
      <c r="E71" s="91">
        <v>8</v>
      </c>
      <c r="F71" s="92">
        <v>500</v>
      </c>
      <c r="G71" s="302">
        <f t="shared" si="1"/>
        <v>4000</v>
      </c>
    </row>
    <row r="72" spans="1:7" x14ac:dyDescent="0.25">
      <c r="A72" s="492" t="s">
        <v>235</v>
      </c>
      <c r="B72" s="402"/>
      <c r="C72" s="93"/>
      <c r="D72" s="91" t="s">
        <v>123</v>
      </c>
      <c r="E72" s="494">
        <v>18</v>
      </c>
      <c r="F72" s="495">
        <v>350</v>
      </c>
      <c r="G72" s="302">
        <f t="shared" si="1"/>
        <v>6300</v>
      </c>
    </row>
    <row r="73" spans="1:7" ht="17.25" customHeight="1" x14ac:dyDescent="0.25">
      <c r="A73" s="491" t="s">
        <v>240</v>
      </c>
      <c r="B73" s="403"/>
      <c r="C73" s="93"/>
      <c r="D73" s="91"/>
      <c r="E73" s="91"/>
      <c r="F73" s="92"/>
      <c r="G73" s="302">
        <f t="shared" si="1"/>
        <v>0</v>
      </c>
    </row>
    <row r="74" spans="1:7" x14ac:dyDescent="0.25">
      <c r="A74" s="492" t="s">
        <v>230</v>
      </c>
      <c r="B74" s="402"/>
      <c r="C74" s="303"/>
      <c r="D74" s="91" t="s">
        <v>122</v>
      </c>
      <c r="E74" s="494">
        <v>20</v>
      </c>
      <c r="F74" s="495">
        <v>2500</v>
      </c>
      <c r="G74" s="302">
        <f t="shared" si="1"/>
        <v>50000</v>
      </c>
    </row>
    <row r="75" spans="1:7" x14ac:dyDescent="0.25">
      <c r="A75" s="492" t="s">
        <v>231</v>
      </c>
      <c r="B75" s="402"/>
      <c r="C75" s="93"/>
      <c r="D75" s="91" t="s">
        <v>123</v>
      </c>
      <c r="E75" s="91">
        <v>40</v>
      </c>
      <c r="F75" s="92">
        <v>500</v>
      </c>
      <c r="G75" s="302">
        <f t="shared" si="1"/>
        <v>20000</v>
      </c>
    </row>
    <row r="76" spans="1:7" x14ac:dyDescent="0.25">
      <c r="A76" s="492" t="s">
        <v>232</v>
      </c>
      <c r="B76" s="402"/>
      <c r="C76" s="93"/>
      <c r="D76" s="91" t="s">
        <v>123</v>
      </c>
      <c r="E76" s="91">
        <v>40</v>
      </c>
      <c r="F76" s="92">
        <v>350</v>
      </c>
      <c r="G76" s="302">
        <f t="shared" si="1"/>
        <v>14000</v>
      </c>
    </row>
    <row r="77" spans="1:7" x14ac:dyDescent="0.25">
      <c r="A77" s="491" t="s">
        <v>346</v>
      </c>
      <c r="B77" s="403"/>
      <c r="C77" s="93"/>
      <c r="D77" s="91"/>
      <c r="E77" s="91">
        <v>20</v>
      </c>
      <c r="F77" s="92">
        <v>10000</v>
      </c>
      <c r="G77" s="302">
        <f t="shared" si="1"/>
        <v>200000</v>
      </c>
    </row>
    <row r="78" spans="1:7" x14ac:dyDescent="0.25">
      <c r="A78" s="491" t="s">
        <v>228</v>
      </c>
      <c r="B78" s="402"/>
      <c r="C78" s="303"/>
      <c r="D78" s="91" t="s">
        <v>122</v>
      </c>
      <c r="E78" s="91">
        <v>124</v>
      </c>
      <c r="F78" s="92">
        <v>500</v>
      </c>
      <c r="G78" s="302">
        <f t="shared" si="1"/>
        <v>62000</v>
      </c>
    </row>
    <row r="79" spans="1:7" x14ac:dyDescent="0.25">
      <c r="A79" s="491" t="s">
        <v>347</v>
      </c>
      <c r="B79" s="402"/>
      <c r="C79" s="93"/>
      <c r="D79" s="91" t="s">
        <v>123</v>
      </c>
      <c r="E79" s="91">
        <v>100</v>
      </c>
      <c r="F79" s="92">
        <v>760</v>
      </c>
      <c r="G79" s="302">
        <f t="shared" si="1"/>
        <v>76000</v>
      </c>
    </row>
    <row r="80" spans="1:7" x14ac:dyDescent="0.25">
      <c r="A80" s="457" t="s">
        <v>348</v>
      </c>
      <c r="B80" s="402"/>
      <c r="C80" s="93"/>
      <c r="D80" s="91" t="s">
        <v>123</v>
      </c>
      <c r="E80" s="159">
        <v>10</v>
      </c>
      <c r="F80" s="159">
        <v>750</v>
      </c>
      <c r="G80" s="302">
        <f t="shared" si="1"/>
        <v>7500</v>
      </c>
    </row>
    <row r="81" spans="1:9" ht="19.5" customHeight="1" x14ac:dyDescent="0.25">
      <c r="A81" s="457" t="s">
        <v>349</v>
      </c>
      <c r="B81" s="403"/>
      <c r="C81" s="93"/>
      <c r="D81" s="91" t="s">
        <v>84</v>
      </c>
      <c r="E81" s="159">
        <v>300</v>
      </c>
      <c r="F81" s="159">
        <v>45</v>
      </c>
      <c r="G81" s="302">
        <f t="shared" si="1"/>
        <v>13500</v>
      </c>
    </row>
    <row r="82" spans="1:9" ht="15.75" customHeight="1" x14ac:dyDescent="0.25">
      <c r="A82" s="103" t="s">
        <v>350</v>
      </c>
      <c r="B82" s="403"/>
      <c r="C82" s="304"/>
      <c r="D82" s="409" t="s">
        <v>84</v>
      </c>
      <c r="E82" s="70">
        <v>300</v>
      </c>
      <c r="F82" s="439">
        <v>30</v>
      </c>
      <c r="G82" s="302">
        <f t="shared" si="1"/>
        <v>9000</v>
      </c>
    </row>
    <row r="83" spans="1:9" hidden="1" x14ac:dyDescent="0.25">
      <c r="A83" s="405" t="s">
        <v>229</v>
      </c>
      <c r="B83" s="406"/>
      <c r="C83" s="93"/>
      <c r="D83" s="91" t="s">
        <v>84</v>
      </c>
      <c r="E83" s="91"/>
      <c r="F83" s="92"/>
      <c r="G83" s="302"/>
    </row>
    <row r="84" spans="1:9" ht="18.75" x14ac:dyDescent="0.25">
      <c r="G84" s="408">
        <f>SUM(G57:G83)</f>
        <v>644700</v>
      </c>
    </row>
    <row r="85" spans="1:9" s="306" customFormat="1" ht="18.75" x14ac:dyDescent="0.25">
      <c r="A85" s="305"/>
      <c r="B85" s="305"/>
      <c r="C85" s="305"/>
      <c r="D85" s="305"/>
      <c r="E85" s="305"/>
      <c r="F85" s="305"/>
      <c r="G85" s="264"/>
    </row>
    <row r="86" spans="1:9" s="306" customFormat="1" ht="18.75" x14ac:dyDescent="0.25">
      <c r="A86" s="305"/>
      <c r="B86" s="305"/>
      <c r="C86" s="305"/>
      <c r="D86" s="305"/>
      <c r="E86" s="305"/>
      <c r="F86" s="305"/>
      <c r="G86" s="264"/>
    </row>
    <row r="87" spans="1:9" ht="18.75" x14ac:dyDescent="0.25">
      <c r="A87" s="305"/>
      <c r="B87" s="305"/>
      <c r="C87" s="305"/>
      <c r="D87" s="305"/>
      <c r="E87" s="305"/>
      <c r="F87" s="305"/>
      <c r="G87" s="264"/>
    </row>
    <row r="88" spans="1:9" ht="32.25" customHeight="1" x14ac:dyDescent="0.25">
      <c r="A88" s="746" t="str">
        <f>'таланты+инициативы0,262'!A77:F77</f>
        <v xml:space="preserve">Затраты на оплату труда работников, непосредственно НЕ связанных с выполнением работы </v>
      </c>
      <c r="B88" s="746"/>
      <c r="C88" s="746"/>
      <c r="D88" s="746"/>
      <c r="E88" s="746"/>
      <c r="F88" s="746"/>
    </row>
    <row r="89" spans="1:9" x14ac:dyDescent="0.25">
      <c r="A89" s="11"/>
      <c r="B89" s="11"/>
      <c r="C89" s="11"/>
      <c r="D89" s="11"/>
      <c r="E89" s="11"/>
      <c r="F89" s="96">
        <f>D43</f>
        <v>0.36899999999999999</v>
      </c>
    </row>
    <row r="90" spans="1:9" ht="31.5" customHeight="1" x14ac:dyDescent="0.25">
      <c r="A90" s="327" t="s">
        <v>0</v>
      </c>
      <c r="B90" s="561" t="s">
        <v>1</v>
      </c>
      <c r="C90" s="344"/>
      <c r="D90" s="561" t="s">
        <v>2</v>
      </c>
      <c r="E90" s="579" t="s">
        <v>3</v>
      </c>
      <c r="F90" s="580"/>
      <c r="G90" s="583" t="s">
        <v>35</v>
      </c>
      <c r="H90" s="344" t="s">
        <v>5</v>
      </c>
      <c r="I90" s="561" t="s">
        <v>6</v>
      </c>
    </row>
    <row r="91" spans="1:9" ht="30" x14ac:dyDescent="0.25">
      <c r="A91" s="420"/>
      <c r="B91" s="561"/>
      <c r="C91" s="344"/>
      <c r="D91" s="561"/>
      <c r="E91" s="344" t="s">
        <v>351</v>
      </c>
      <c r="F91" s="344" t="s">
        <v>247</v>
      </c>
      <c r="G91" s="583"/>
      <c r="H91" s="344" t="s">
        <v>51</v>
      </c>
      <c r="I91" s="561"/>
    </row>
    <row r="92" spans="1:9" x14ac:dyDescent="0.25">
      <c r="A92" s="421"/>
      <c r="B92" s="561"/>
      <c r="C92" s="344"/>
      <c r="D92" s="561"/>
      <c r="E92" s="344" t="s">
        <v>4</v>
      </c>
      <c r="F92" s="53"/>
      <c r="G92" s="583"/>
      <c r="H92" s="344" t="s">
        <v>313</v>
      </c>
      <c r="I92" s="561"/>
    </row>
    <row r="93" spans="1:9" x14ac:dyDescent="0.25">
      <c r="A93" s="740">
        <v>1</v>
      </c>
      <c r="B93" s="561">
        <v>2</v>
      </c>
      <c r="C93" s="344"/>
      <c r="D93" s="561">
        <v>3</v>
      </c>
      <c r="E93" s="561" t="s">
        <v>312</v>
      </c>
      <c r="F93" s="561">
        <v>5</v>
      </c>
      <c r="G93" s="583" t="s">
        <v>7</v>
      </c>
      <c r="H93" s="344" t="s">
        <v>52</v>
      </c>
      <c r="I93" s="561" t="s">
        <v>53</v>
      </c>
    </row>
    <row r="94" spans="1:9" x14ac:dyDescent="0.25">
      <c r="A94" s="740"/>
      <c r="B94" s="561"/>
      <c r="C94" s="344"/>
      <c r="D94" s="561"/>
      <c r="E94" s="561"/>
      <c r="F94" s="561"/>
      <c r="G94" s="583"/>
      <c r="H94" s="54">
        <v>1774.4</v>
      </c>
      <c r="I94" s="561"/>
    </row>
    <row r="95" spans="1:9" x14ac:dyDescent="0.25">
      <c r="A95" s="422" t="str">
        <f>'инновации+добровольчество0,369'!A83</f>
        <v>Заведующий МЦ</v>
      </c>
      <c r="B95" s="88">
        <f>'таланты+инициативы0,262'!B94</f>
        <v>82921.14</v>
      </c>
      <c r="C95" s="88"/>
      <c r="D95" s="344">
        <f>1*F89</f>
        <v>0.36899999999999999</v>
      </c>
      <c r="E95" s="56">
        <f>D95*1774.4</f>
        <v>654.75360000000001</v>
      </c>
      <c r="F95" s="57">
        <v>1</v>
      </c>
      <c r="G95" s="58">
        <f>E95/F95</f>
        <v>654.75360000000001</v>
      </c>
      <c r="H95" s="56">
        <f>B95*1.302/1774.4*12</f>
        <v>730.13970432822362</v>
      </c>
      <c r="I95" s="56">
        <f>G95*H95</f>
        <v>478061.59991183999</v>
      </c>
    </row>
    <row r="96" spans="1:9" x14ac:dyDescent="0.25">
      <c r="A96" s="422" t="str">
        <f>'инновации+добровольчество0,369'!A84</f>
        <v>Водитель</v>
      </c>
      <c r="B96" s="88">
        <f>'таланты+инициативы0,262'!B95</f>
        <v>29422</v>
      </c>
      <c r="C96" s="173"/>
      <c r="D96" s="344">
        <f>1*F89</f>
        <v>0.36899999999999999</v>
      </c>
      <c r="E96" s="56">
        <f>D96*1774.4</f>
        <v>654.75360000000001</v>
      </c>
      <c r="F96" s="57">
        <v>1</v>
      </c>
      <c r="G96" s="58">
        <f t="shared" ref="G96:G98" si="2">E96/F96</f>
        <v>654.75360000000001</v>
      </c>
      <c r="H96" s="56">
        <f>B96*1.302/1774.4*12</f>
        <v>259.06747520288548</v>
      </c>
      <c r="I96" s="56">
        <f>G96*H96</f>
        <v>169625.362032</v>
      </c>
    </row>
    <row r="97" spans="1:10" x14ac:dyDescent="0.25">
      <c r="A97" s="422" t="str">
        <f>'инновации+добровольчество0,369'!A85</f>
        <v>Рабочий по обслуживанию здания</v>
      </c>
      <c r="B97" s="88">
        <f>'таланты+инициативы0,262'!B96</f>
        <v>29422</v>
      </c>
      <c r="C97" s="58"/>
      <c r="D97" s="344">
        <f>0.5*F89</f>
        <v>0.1845</v>
      </c>
      <c r="E97" s="56">
        <f>D97*1774.4</f>
        <v>327.3768</v>
      </c>
      <c r="F97" s="57">
        <v>1</v>
      </c>
      <c r="G97" s="58">
        <f t="shared" si="2"/>
        <v>327.3768</v>
      </c>
      <c r="H97" s="56">
        <f>B97*1.302/1774.4*12</f>
        <v>259.06747520288548</v>
      </c>
      <c r="I97" s="56">
        <f>G97*H97</f>
        <v>84812.681016000002</v>
      </c>
    </row>
    <row r="98" spans="1:10" x14ac:dyDescent="0.25">
      <c r="A98" s="422" t="str">
        <f>'инновации+добровольчество0,369'!A86</f>
        <v>Уборщик служебных помещений</v>
      </c>
      <c r="B98" s="88">
        <f>'таланты+инициативы0,262'!B97</f>
        <v>29422</v>
      </c>
      <c r="C98" s="346"/>
      <c r="D98" s="344">
        <f>1*F89</f>
        <v>0.36899999999999999</v>
      </c>
      <c r="E98" s="56">
        <f>D98*1774.4</f>
        <v>654.75360000000001</v>
      </c>
      <c r="F98" s="57">
        <v>1</v>
      </c>
      <c r="G98" s="58">
        <f t="shared" si="2"/>
        <v>654.75360000000001</v>
      </c>
      <c r="H98" s="56">
        <f>B98*1.302/1774.4*12</f>
        <v>259.06747520288548</v>
      </c>
      <c r="I98" s="56">
        <f>G98*H98</f>
        <v>169625.362032</v>
      </c>
      <c r="J98" s="169"/>
    </row>
    <row r="99" spans="1:10" x14ac:dyDescent="0.25">
      <c r="A99" s="747" t="s">
        <v>28</v>
      </c>
      <c r="B99" s="748"/>
      <c r="C99" s="748"/>
      <c r="D99" s="748"/>
      <c r="E99" s="748"/>
      <c r="F99" s="749"/>
      <c r="G99" s="369"/>
      <c r="H99" s="369"/>
      <c r="I99" s="419">
        <f>SUM(I95:I98)</f>
        <v>902125.00499183999</v>
      </c>
    </row>
    <row r="100" spans="1:10" x14ac:dyDescent="0.25">
      <c r="A100" s="423"/>
      <c r="B100" s="423"/>
      <c r="C100" s="423"/>
      <c r="D100" s="424"/>
      <c r="E100" s="424"/>
      <c r="F100" s="424"/>
      <c r="G100" s="424"/>
      <c r="H100" s="424"/>
      <c r="I100" s="425"/>
    </row>
    <row r="101" spans="1:10" s="45" customFormat="1" ht="14.45" hidden="1" customHeight="1" x14ac:dyDescent="0.25">
      <c r="A101" s="585" t="s">
        <v>181</v>
      </c>
      <c r="B101" s="585"/>
      <c r="C101" s="585"/>
      <c r="D101" s="625"/>
      <c r="E101" s="625"/>
      <c r="F101" s="625"/>
      <c r="G101" s="625"/>
      <c r="H101" s="625"/>
    </row>
    <row r="102" spans="1:10" s="45" customFormat="1" ht="14.45" hidden="1" customHeight="1" x14ac:dyDescent="0.25">
      <c r="A102" s="586" t="s">
        <v>60</v>
      </c>
      <c r="B102" s="630" t="s">
        <v>155</v>
      </c>
      <c r="C102" s="631"/>
      <c r="D102" s="604"/>
      <c r="E102" s="636"/>
      <c r="F102" s="605"/>
      <c r="G102" s="214"/>
      <c r="H102" s="214"/>
    </row>
    <row r="103" spans="1:10" s="45" customFormat="1" ht="14.45" hidden="1" customHeight="1" x14ac:dyDescent="0.25">
      <c r="A103" s="587"/>
      <c r="B103" s="632"/>
      <c r="C103" s="633"/>
      <c r="D103" s="637" t="s">
        <v>159</v>
      </c>
      <c r="E103" s="587" t="s">
        <v>165</v>
      </c>
      <c r="F103" s="587" t="s">
        <v>6</v>
      </c>
    </row>
    <row r="104" spans="1:10" s="45" customFormat="1" ht="15" hidden="1" x14ac:dyDescent="0.25">
      <c r="A104" s="588"/>
      <c r="B104" s="634"/>
      <c r="C104" s="635"/>
      <c r="D104" s="638"/>
      <c r="E104" s="588"/>
      <c r="F104" s="588"/>
    </row>
    <row r="105" spans="1:10" s="45" customFormat="1" ht="15" hidden="1" x14ac:dyDescent="0.25">
      <c r="A105" s="334">
        <v>1</v>
      </c>
      <c r="B105" s="562">
        <v>2</v>
      </c>
      <c r="C105" s="563"/>
      <c r="D105" s="334">
        <v>5</v>
      </c>
      <c r="E105" s="334">
        <v>6</v>
      </c>
      <c r="F105" s="334">
        <v>7</v>
      </c>
    </row>
    <row r="106" spans="1:10" s="45" customFormat="1" ht="15" hidden="1" x14ac:dyDescent="0.25">
      <c r="A106" s="332" t="s">
        <v>162</v>
      </c>
      <c r="B106" s="334">
        <f>F123</f>
        <v>0.36899999999999999</v>
      </c>
      <c r="C106" s="333"/>
      <c r="D106" s="152">
        <v>5047.62</v>
      </c>
      <c r="E106" s="185">
        <f t="shared" ref="E106:E108" si="3">D106*30.2%</f>
        <v>1524.3812399999999</v>
      </c>
      <c r="F106" s="185">
        <f>D106+E106</f>
        <v>6572.0012399999996</v>
      </c>
    </row>
    <row r="107" spans="1:10" s="45" customFormat="1" ht="15" hidden="1" x14ac:dyDescent="0.25">
      <c r="A107" s="332" t="s">
        <v>163</v>
      </c>
      <c r="B107" s="334">
        <f>0.5*F89</f>
        <v>0.1845</v>
      </c>
      <c r="C107" s="333"/>
      <c r="D107" s="152">
        <v>2523.81</v>
      </c>
      <c r="E107" s="185">
        <f t="shared" si="3"/>
        <v>762.19061999999997</v>
      </c>
      <c r="F107" s="185">
        <f t="shared" ref="F107:F108" si="4">D107+E107</f>
        <v>3286.0006199999998</v>
      </c>
    </row>
    <row r="108" spans="1:10" s="45" customFormat="1" ht="15" hidden="1" x14ac:dyDescent="0.25">
      <c r="A108" s="332" t="s">
        <v>142</v>
      </c>
      <c r="B108" s="334">
        <f>1*F89</f>
        <v>0.36899999999999999</v>
      </c>
      <c r="C108" s="333"/>
      <c r="D108" s="152">
        <v>5047.62</v>
      </c>
      <c r="E108" s="185">
        <f t="shared" si="3"/>
        <v>1524.3812399999999</v>
      </c>
      <c r="F108" s="185">
        <f t="shared" si="4"/>
        <v>6572.0012399999996</v>
      </c>
    </row>
    <row r="109" spans="1:10" s="45" customFormat="1" ht="15" hidden="1" x14ac:dyDescent="0.25">
      <c r="A109" s="155"/>
      <c r="B109" s="330"/>
      <c r="C109" s="156"/>
      <c r="D109" s="129"/>
      <c r="E109" s="129"/>
      <c r="F109" s="293"/>
    </row>
    <row r="110" spans="1:10" s="45" customFormat="1" ht="14.45" hidden="1" customHeight="1" x14ac:dyDescent="0.25">
      <c r="A110" s="585" t="s">
        <v>167</v>
      </c>
      <c r="B110" s="585"/>
      <c r="C110" s="585"/>
      <c r="D110" s="585"/>
      <c r="E110" s="585"/>
      <c r="F110" s="585"/>
      <c r="G110" s="585"/>
      <c r="H110" s="585"/>
    </row>
    <row r="111" spans="1:10" s="45" customFormat="1" ht="14.45" hidden="1" customHeight="1" x14ac:dyDescent="0.25">
      <c r="A111" s="586" t="s">
        <v>60</v>
      </c>
      <c r="B111" s="630" t="s">
        <v>155</v>
      </c>
      <c r="C111" s="743"/>
      <c r="D111" s="562" t="s">
        <v>156</v>
      </c>
      <c r="E111" s="658"/>
      <c r="F111" s="658"/>
      <c r="G111" s="658"/>
      <c r="H111" s="563"/>
    </row>
    <row r="112" spans="1:10" s="45" customFormat="1" ht="14.45" hidden="1" customHeight="1" x14ac:dyDescent="0.25">
      <c r="A112" s="587"/>
      <c r="B112" s="632"/>
      <c r="C112" s="633"/>
      <c r="D112" s="615" t="s">
        <v>157</v>
      </c>
      <c r="E112" s="586" t="s">
        <v>158</v>
      </c>
      <c r="F112" s="709" t="s">
        <v>159</v>
      </c>
      <c r="G112" s="586" t="s">
        <v>165</v>
      </c>
      <c r="H112" s="586" t="s">
        <v>6</v>
      </c>
    </row>
    <row r="113" spans="1:8" s="45" customFormat="1" ht="15" hidden="1" x14ac:dyDescent="0.25">
      <c r="A113" s="588"/>
      <c r="B113" s="634"/>
      <c r="C113" s="635"/>
      <c r="D113" s="741"/>
      <c r="E113" s="588"/>
      <c r="F113" s="638"/>
      <c r="G113" s="588"/>
      <c r="H113" s="588"/>
    </row>
    <row r="114" spans="1:8" s="45" customFormat="1" ht="15" hidden="1" x14ac:dyDescent="0.25">
      <c r="A114" s="334">
        <v>1</v>
      </c>
      <c r="B114" s="562">
        <v>2</v>
      </c>
      <c r="C114" s="563"/>
      <c r="D114" s="334">
        <v>3</v>
      </c>
      <c r="E114" s="334">
        <v>4</v>
      </c>
      <c r="F114" s="334">
        <v>5</v>
      </c>
      <c r="G114" s="334">
        <v>6</v>
      </c>
      <c r="H114" s="334">
        <v>7</v>
      </c>
    </row>
    <row r="115" spans="1:8" s="45" customFormat="1" ht="15" hidden="1" x14ac:dyDescent="0.25">
      <c r="A115" s="332" t="s">
        <v>160</v>
      </c>
      <c r="B115" s="334">
        <v>0.39300000000000002</v>
      </c>
      <c r="C115" s="333">
        <v>1</v>
      </c>
      <c r="D115" s="152">
        <v>30497.8</v>
      </c>
      <c r="E115" s="113">
        <v>41441.4</v>
      </c>
      <c r="F115" s="152">
        <f>30497.8*0.393</f>
        <v>11985.635400000001</v>
      </c>
      <c r="G115" s="185">
        <f>F115*30.2%</f>
        <v>3619.6618908</v>
      </c>
      <c r="H115" s="185">
        <f>F115+G115</f>
        <v>15605.297290800001</v>
      </c>
    </row>
    <row r="116" spans="1:8" s="45" customFormat="1" ht="15" hidden="1" x14ac:dyDescent="0.25">
      <c r="A116" s="332" t="s">
        <v>162</v>
      </c>
      <c r="B116" s="334">
        <f>1*0.393</f>
        <v>0.39300000000000002</v>
      </c>
      <c r="C116" s="333"/>
      <c r="D116" s="152">
        <v>8353.5499999999993</v>
      </c>
      <c r="E116" s="113">
        <v>11244.72</v>
      </c>
      <c r="F116" s="152">
        <f>8353.55*0.393</f>
        <v>3282.94515</v>
      </c>
      <c r="G116" s="185">
        <f>F116*30.2%</f>
        <v>991.4494353</v>
      </c>
      <c r="H116" s="185">
        <f>F116+G116</f>
        <v>4274.3945853000005</v>
      </c>
    </row>
    <row r="117" spans="1:8" s="45" customFormat="1" ht="15" hidden="1" x14ac:dyDescent="0.25">
      <c r="A117" s="332" t="s">
        <v>163</v>
      </c>
      <c r="B117" s="334">
        <f>0.5*0.393</f>
        <v>0.19650000000000001</v>
      </c>
      <c r="C117" s="333"/>
      <c r="D117" s="152">
        <v>3761.62</v>
      </c>
      <c r="E117" s="113">
        <v>4983</v>
      </c>
      <c r="F117" s="152">
        <f>3761.62*0.393</f>
        <v>1478.31666</v>
      </c>
      <c r="G117" s="185">
        <f>F117*30.2%</f>
        <v>446.45163131999999</v>
      </c>
      <c r="H117" s="185">
        <f>F117+G117</f>
        <v>1924.7682913199999</v>
      </c>
    </row>
    <row r="118" spans="1:8" s="45" customFormat="1" ht="15" hidden="1" x14ac:dyDescent="0.25">
      <c r="A118" s="332" t="s">
        <v>142</v>
      </c>
      <c r="B118" s="334">
        <f>1*0.393</f>
        <v>0.39300000000000002</v>
      </c>
      <c r="C118" s="333"/>
      <c r="D118" s="152">
        <v>6266.1</v>
      </c>
      <c r="E118" s="113">
        <v>8398.2000000000007</v>
      </c>
      <c r="F118" s="152">
        <f>6266.1*0.393</f>
        <v>2462.5773000000004</v>
      </c>
      <c r="G118" s="185">
        <f>F118*30.2%</f>
        <v>743.69834460000004</v>
      </c>
      <c r="H118" s="185">
        <f>F118+G118</f>
        <v>3206.2756446000003</v>
      </c>
    </row>
    <row r="119" spans="1:8" s="45" customFormat="1" ht="15" hidden="1" x14ac:dyDescent="0.25">
      <c r="A119" s="332" t="s">
        <v>164</v>
      </c>
      <c r="B119" s="334">
        <f>3*0.393</f>
        <v>1.179</v>
      </c>
      <c r="C119" s="333"/>
      <c r="D119" s="152">
        <v>20749.32</v>
      </c>
      <c r="E119" s="113">
        <v>28148.04</v>
      </c>
      <c r="F119" s="152">
        <f>20749.32*0.393</f>
        <v>8154.4827599999999</v>
      </c>
      <c r="G119" s="185">
        <f>F119*30.2%</f>
        <v>2462.6537935199999</v>
      </c>
      <c r="H119" s="185">
        <f>F119+G119</f>
        <v>10617.13655352</v>
      </c>
    </row>
    <row r="120" spans="1:8" s="45" customFormat="1" ht="18.75" hidden="1" x14ac:dyDescent="0.25">
      <c r="A120" s="155"/>
      <c r="B120" s="330"/>
      <c r="C120" s="156"/>
      <c r="D120" s="129">
        <f>SUM(D115:D119)</f>
        <v>69628.39</v>
      </c>
      <c r="E120" s="129">
        <f>SUM(E115:E119)</f>
        <v>94215.360000000015</v>
      </c>
      <c r="F120" s="129">
        <f>SUM(F115:F119)</f>
        <v>27363.957269999999</v>
      </c>
      <c r="G120" s="129">
        <f>SUM(G115:G119)</f>
        <v>8263.91509554</v>
      </c>
      <c r="H120" s="227"/>
    </row>
    <row r="121" spans="1:8" s="45" customFormat="1" ht="18.75" x14ac:dyDescent="0.25">
      <c r="A121" s="429"/>
      <c r="B121" s="430"/>
      <c r="C121" s="430"/>
      <c r="D121" s="431"/>
      <c r="E121" s="431"/>
      <c r="F121" s="431"/>
      <c r="G121" s="213"/>
      <c r="H121" s="216"/>
    </row>
    <row r="122" spans="1:8" ht="15.6" customHeight="1" x14ac:dyDescent="0.25">
      <c r="A122" s="629" t="s">
        <v>12</v>
      </c>
      <c r="B122" s="629"/>
      <c r="C122" s="629"/>
      <c r="D122" s="629"/>
      <c r="E122" s="629"/>
      <c r="F122" s="629"/>
      <c r="H122" s="169"/>
    </row>
    <row r="123" spans="1:8" x14ac:dyDescent="0.25">
      <c r="A123" s="163"/>
      <c r="B123" s="163"/>
      <c r="C123" s="163"/>
      <c r="D123" s="163"/>
      <c r="E123" s="163"/>
      <c r="F123" s="164">
        <f>F89</f>
        <v>0.36899999999999999</v>
      </c>
    </row>
    <row r="124" spans="1:8" ht="15.75" customHeight="1" x14ac:dyDescent="0.25">
      <c r="A124" s="740" t="s">
        <v>13</v>
      </c>
      <c r="B124" s="740" t="s">
        <v>11</v>
      </c>
      <c r="C124" s="373"/>
      <c r="D124" s="740" t="s">
        <v>14</v>
      </c>
      <c r="E124" s="740" t="s">
        <v>15</v>
      </c>
      <c r="F124" s="744" t="s">
        <v>6</v>
      </c>
    </row>
    <row r="125" spans="1:8" x14ac:dyDescent="0.25">
      <c r="A125" s="740"/>
      <c r="B125" s="740"/>
      <c r="C125" s="373"/>
      <c r="D125" s="740"/>
      <c r="E125" s="740"/>
      <c r="F125" s="745"/>
    </row>
    <row r="126" spans="1:8" ht="16.5" thickBot="1" x14ac:dyDescent="0.3">
      <c r="A126" s="325">
        <v>1</v>
      </c>
      <c r="B126" s="325">
        <v>2</v>
      </c>
      <c r="C126" s="325"/>
      <c r="D126" s="325">
        <v>3</v>
      </c>
      <c r="E126" s="325">
        <v>4</v>
      </c>
      <c r="F126" s="325" t="s">
        <v>174</v>
      </c>
    </row>
    <row r="127" spans="1:8" x14ac:dyDescent="0.25">
      <c r="A127" s="455" t="s">
        <v>17</v>
      </c>
      <c r="B127" s="373" t="s">
        <v>18</v>
      </c>
      <c r="C127" s="373"/>
      <c r="D127" s="77">
        <f>55*F123</f>
        <v>20.294999999999998</v>
      </c>
      <c r="E127" s="465">
        <v>3300</v>
      </c>
      <c r="F127" s="77">
        <f>D127*E127-0.86</f>
        <v>66972.639999999999</v>
      </c>
    </row>
    <row r="128" spans="1:8" ht="18.75" x14ac:dyDescent="0.25">
      <c r="A128" s="455" t="s">
        <v>256</v>
      </c>
      <c r="B128" s="373" t="s">
        <v>194</v>
      </c>
      <c r="C128" s="373"/>
      <c r="D128" s="373">
        <f>106.3*F123</f>
        <v>39.224699999999999</v>
      </c>
      <c r="E128" s="466">
        <v>60.95</v>
      </c>
      <c r="F128" s="77">
        <f>D128*E128</f>
        <v>2390.745465</v>
      </c>
    </row>
    <row r="129" spans="1:7" ht="18.75" x14ac:dyDescent="0.25">
      <c r="A129" s="455" t="s">
        <v>257</v>
      </c>
      <c r="B129" s="373" t="s">
        <v>54</v>
      </c>
      <c r="C129" s="373"/>
      <c r="D129" s="373">
        <f>6*F123</f>
        <v>2.214</v>
      </c>
      <c r="E129" s="466">
        <v>10000</v>
      </c>
      <c r="F129" s="77">
        <f t="shared" ref="F129:F132" si="5">D129*E129</f>
        <v>22140</v>
      </c>
    </row>
    <row r="130" spans="1:7" x14ac:dyDescent="0.25">
      <c r="A130" s="455" t="s">
        <v>16</v>
      </c>
      <c r="B130" s="373" t="s">
        <v>83</v>
      </c>
      <c r="C130" s="373"/>
      <c r="D130" s="98">
        <f>6*F123</f>
        <v>2.214</v>
      </c>
      <c r="E130" s="466">
        <v>7224.49</v>
      </c>
      <c r="F130" s="77">
        <f t="shared" si="5"/>
        <v>15995.020859999999</v>
      </c>
    </row>
    <row r="131" spans="1:7" x14ac:dyDescent="0.25">
      <c r="A131" s="455" t="s">
        <v>206</v>
      </c>
      <c r="B131" s="351" t="s">
        <v>22</v>
      </c>
      <c r="C131" s="334"/>
      <c r="D131" s="170">
        <f>3.636*F123</f>
        <v>1.3416840000000001</v>
      </c>
      <c r="E131" s="466">
        <v>2134.85</v>
      </c>
      <c r="F131" s="77">
        <f t="shared" si="5"/>
        <v>2864.2940874000001</v>
      </c>
    </row>
    <row r="132" spans="1:7" ht="16.5" thickBot="1" x14ac:dyDescent="0.3">
      <c r="A132" s="455" t="s">
        <v>258</v>
      </c>
      <c r="B132" s="373" t="s">
        <v>83</v>
      </c>
      <c r="C132" s="334"/>
      <c r="D132" s="170">
        <f>1*F123</f>
        <v>0.36899999999999999</v>
      </c>
      <c r="E132" s="467">
        <v>32226.19</v>
      </c>
      <c r="F132" s="77">
        <f t="shared" si="5"/>
        <v>11891.464109999999</v>
      </c>
    </row>
    <row r="133" spans="1:7" ht="18.75" x14ac:dyDescent="0.25">
      <c r="A133" s="739"/>
      <c r="B133" s="739"/>
      <c r="C133" s="739"/>
      <c r="D133" s="739"/>
      <c r="E133" s="739"/>
      <c r="F133" s="428">
        <f>SUM(F127:F132)</f>
        <v>122254.16452240001</v>
      </c>
    </row>
    <row r="134" spans="1:7" x14ac:dyDescent="0.25">
      <c r="A134" s="96"/>
      <c r="B134" s="96"/>
      <c r="C134" s="96"/>
      <c r="D134" s="96"/>
      <c r="E134" s="96"/>
      <c r="F134" s="97"/>
    </row>
    <row r="135" spans="1:7" x14ac:dyDescent="0.25">
      <c r="A135" s="742" t="s">
        <v>110</v>
      </c>
      <c r="B135" s="742"/>
      <c r="C135" s="742"/>
      <c r="D135" s="742"/>
      <c r="E135" s="742"/>
      <c r="F135" s="742"/>
      <c r="G135" s="187"/>
    </row>
    <row r="136" spans="1:7" ht="25.5" x14ac:dyDescent="0.25">
      <c r="A136" s="332" t="s">
        <v>111</v>
      </c>
      <c r="B136" s="334" t="s">
        <v>112</v>
      </c>
      <c r="C136" s="358"/>
      <c r="D136" s="334" t="s">
        <v>116</v>
      </c>
      <c r="E136" s="334" t="s">
        <v>113</v>
      </c>
      <c r="F136" s="334" t="s">
        <v>114</v>
      </c>
      <c r="G136" s="347" t="s">
        <v>6</v>
      </c>
    </row>
    <row r="137" spans="1:7" x14ac:dyDescent="0.25">
      <c r="A137" s="332">
        <v>1</v>
      </c>
      <c r="B137" s="334">
        <v>2</v>
      </c>
      <c r="C137" s="358"/>
      <c r="D137" s="334">
        <v>3</v>
      </c>
      <c r="E137" s="334">
        <v>4</v>
      </c>
      <c r="F137" s="334">
        <v>5</v>
      </c>
      <c r="G137" s="381" t="s">
        <v>352</v>
      </c>
    </row>
    <row r="138" spans="1:7" x14ac:dyDescent="0.25">
      <c r="A138" s="334" t="s">
        <v>115</v>
      </c>
      <c r="B138" s="334">
        <v>1</v>
      </c>
      <c r="C138" s="334">
        <f>'инновации+добровольчество0,369'!C103</f>
        <v>0</v>
      </c>
      <c r="D138" s="334">
        <f>'инновации+добровольчество0,369'!D103</f>
        <v>12</v>
      </c>
      <c r="E138" s="334">
        <f>'инновации+добровольчество0,369'!E103</f>
        <v>75</v>
      </c>
      <c r="F138" s="113">
        <v>900</v>
      </c>
      <c r="G138" s="166">
        <f>F138*D145</f>
        <v>332.1</v>
      </c>
    </row>
    <row r="139" spans="1:7" ht="18.75" x14ac:dyDescent="0.25">
      <c r="A139" s="128"/>
      <c r="B139" s="128"/>
      <c r="C139" s="128"/>
      <c r="D139" s="128"/>
      <c r="E139" s="330" t="s">
        <v>88</v>
      </c>
      <c r="F139" s="129"/>
      <c r="G139" s="297">
        <f>G138</f>
        <v>332.1</v>
      </c>
    </row>
    <row r="140" spans="1:7" x14ac:dyDescent="0.25">
      <c r="A140" s="96"/>
      <c r="B140" s="96"/>
      <c r="C140" s="96"/>
      <c r="D140" s="96"/>
      <c r="E140" s="96"/>
      <c r="F140" s="97"/>
    </row>
    <row r="141" spans="1:7" x14ac:dyDescent="0.25">
      <c r="A141" s="96"/>
      <c r="B141" s="96"/>
      <c r="C141" s="96"/>
      <c r="D141" s="96"/>
      <c r="E141" s="96"/>
      <c r="F141" s="97"/>
    </row>
    <row r="142" spans="1:7" x14ac:dyDescent="0.25">
      <c r="A142" s="96"/>
      <c r="B142" s="96"/>
      <c r="C142" s="96"/>
      <c r="D142" s="96"/>
      <c r="E142" s="96"/>
      <c r="F142" s="97"/>
    </row>
    <row r="143" spans="1:7" x14ac:dyDescent="0.25">
      <c r="A143" s="717" t="s">
        <v>253</v>
      </c>
      <c r="B143" s="717"/>
      <c r="C143" s="717"/>
      <c r="D143" s="717"/>
      <c r="E143" s="717"/>
      <c r="F143" s="717"/>
    </row>
    <row r="144" spans="1:7" x14ac:dyDescent="0.25">
      <c r="A144" s="372" t="s">
        <v>81</v>
      </c>
      <c r="B144" s="6" t="s">
        <v>251</v>
      </c>
      <c r="C144" s="6"/>
      <c r="D144" s="6"/>
    </row>
    <row r="145" spans="1:7" x14ac:dyDescent="0.25">
      <c r="D145" s="160">
        <f>F123</f>
        <v>0.36899999999999999</v>
      </c>
    </row>
    <row r="146" spans="1:7" ht="13.15" customHeight="1" x14ac:dyDescent="0.25">
      <c r="A146" s="706" t="s">
        <v>27</v>
      </c>
      <c r="B146" s="706"/>
      <c r="C146" s="363"/>
      <c r="D146" s="706" t="s">
        <v>11</v>
      </c>
      <c r="E146" s="363" t="s">
        <v>48</v>
      </c>
      <c r="F146" s="363" t="s">
        <v>15</v>
      </c>
      <c r="G146" s="720" t="s">
        <v>6</v>
      </c>
    </row>
    <row r="147" spans="1:7" x14ac:dyDescent="0.25">
      <c r="A147" s="706"/>
      <c r="B147" s="706"/>
      <c r="C147" s="363"/>
      <c r="D147" s="706"/>
      <c r="E147" s="363"/>
      <c r="F147" s="363"/>
      <c r="G147" s="721"/>
    </row>
    <row r="148" spans="1:7" x14ac:dyDescent="0.25">
      <c r="A148" s="703">
        <v>1</v>
      </c>
      <c r="B148" s="705"/>
      <c r="C148" s="364"/>
      <c r="D148" s="363">
        <v>2</v>
      </c>
      <c r="E148" s="363">
        <v>3</v>
      </c>
      <c r="F148" s="363">
        <v>4</v>
      </c>
      <c r="G148" s="78" t="s">
        <v>68</v>
      </c>
    </row>
    <row r="149" spans="1:7" ht="16.5" thickBot="1" x14ac:dyDescent="0.3">
      <c r="A149" s="710" t="str">
        <f>A46</f>
        <v>Суточные</v>
      </c>
      <c r="B149" s="711"/>
      <c r="C149" s="366"/>
      <c r="D149" s="363" t="str">
        <f>D46</f>
        <v>сутки</v>
      </c>
      <c r="E149" s="231">
        <f>19*D145*4</f>
        <v>28.044</v>
      </c>
      <c r="F149" s="496">
        <v>450</v>
      </c>
      <c r="G149" s="82">
        <f>E149*F149</f>
        <v>12619.800000000001</v>
      </c>
    </row>
    <row r="150" spans="1:7" ht="16.5" thickBot="1" x14ac:dyDescent="0.3">
      <c r="A150" s="710" t="str">
        <f>A47</f>
        <v>Проезд</v>
      </c>
      <c r="B150" s="711"/>
      <c r="C150" s="366"/>
      <c r="D150" s="363" t="str">
        <f>D47</f>
        <v xml:space="preserve">Ед. </v>
      </c>
      <c r="E150" s="231">
        <f>19*D145</f>
        <v>7.0110000000000001</v>
      </c>
      <c r="F150" s="496">
        <v>6000</v>
      </c>
      <c r="G150" s="82">
        <f>E150*F150</f>
        <v>42066</v>
      </c>
    </row>
    <row r="151" spans="1:7" ht="16.5" thickBot="1" x14ac:dyDescent="0.3">
      <c r="A151" s="710" t="str">
        <f>A48</f>
        <v xml:space="preserve">Проживание </v>
      </c>
      <c r="B151" s="711"/>
      <c r="C151" s="366"/>
      <c r="D151" s="363" t="str">
        <f>D48</f>
        <v>сутки</v>
      </c>
      <c r="E151" s="231">
        <f>19*3*D145</f>
        <v>21.033000000000001</v>
      </c>
      <c r="F151" s="496">
        <v>1610.52</v>
      </c>
      <c r="G151" s="82">
        <f>E151*F151</f>
        <v>33874.067159999999</v>
      </c>
    </row>
    <row r="152" spans="1:7" ht="18.75" x14ac:dyDescent="0.25">
      <c r="A152" s="712" t="s">
        <v>119</v>
      </c>
      <c r="B152" s="713"/>
      <c r="C152" s="374"/>
      <c r="D152" s="79"/>
      <c r="E152" s="83"/>
      <c r="F152" s="83"/>
      <c r="G152" s="284">
        <f>SUM(G149:G151)</f>
        <v>88559.867159999994</v>
      </c>
    </row>
    <row r="153" spans="1:7" x14ac:dyDescent="0.25">
      <c r="A153" s="732" t="s">
        <v>36</v>
      </c>
      <c r="B153" s="732"/>
      <c r="C153" s="732"/>
      <c r="D153" s="732"/>
      <c r="E153" s="732"/>
      <c r="F153" s="732"/>
    </row>
    <row r="154" spans="1:7" x14ac:dyDescent="0.25">
      <c r="D154" s="167">
        <f>D145</f>
        <v>0.36899999999999999</v>
      </c>
    </row>
    <row r="155" spans="1:7" x14ac:dyDescent="0.25">
      <c r="A155" s="706" t="s">
        <v>24</v>
      </c>
      <c r="B155" s="706" t="s">
        <v>11</v>
      </c>
      <c r="C155" s="363"/>
      <c r="D155" s="706" t="s">
        <v>48</v>
      </c>
      <c r="E155" s="706" t="s">
        <v>15</v>
      </c>
      <c r="F155" s="707" t="s">
        <v>177</v>
      </c>
      <c r="G155" s="720" t="s">
        <v>6</v>
      </c>
    </row>
    <row r="156" spans="1:7" x14ac:dyDescent="0.25">
      <c r="A156" s="706"/>
      <c r="B156" s="706"/>
      <c r="C156" s="363"/>
      <c r="D156" s="706"/>
      <c r="E156" s="706"/>
      <c r="F156" s="708"/>
      <c r="G156" s="721"/>
    </row>
    <row r="157" spans="1:7" ht="16.5" thickBot="1" x14ac:dyDescent="0.3">
      <c r="A157" s="363">
        <v>1</v>
      </c>
      <c r="B157" s="363">
        <v>2</v>
      </c>
      <c r="C157" s="363"/>
      <c r="D157" s="363">
        <v>3</v>
      </c>
      <c r="E157" s="363">
        <v>4</v>
      </c>
      <c r="F157" s="363">
        <v>5</v>
      </c>
      <c r="G157" s="78" t="s">
        <v>69</v>
      </c>
    </row>
    <row r="158" spans="1:7" x14ac:dyDescent="0.25">
      <c r="A158" s="55" t="str">
        <f>'инновации+добровольчество0,369'!A133</f>
        <v>переговоры по району, мин</v>
      </c>
      <c r="B158" s="344" t="s">
        <v>22</v>
      </c>
      <c r="C158" s="334"/>
      <c r="D158" s="435">
        <f>52*D154</f>
        <v>19.187999999999999</v>
      </c>
      <c r="E158" s="468">
        <v>6.6</v>
      </c>
      <c r="F158" s="344">
        <v>12</v>
      </c>
      <c r="G158" s="82">
        <f t="shared" ref="G158:G162" si="6">D158*E158*F158</f>
        <v>1519.6895999999997</v>
      </c>
    </row>
    <row r="159" spans="1:7" x14ac:dyDescent="0.25">
      <c r="A159" s="55" t="str">
        <f>'инновации+добровольчество0,369'!A134</f>
        <v>Переговоры за пределами района,мин</v>
      </c>
      <c r="B159" s="344" t="s">
        <v>22</v>
      </c>
      <c r="C159" s="334"/>
      <c r="D159" s="432">
        <f>10.02*D154</f>
        <v>3.6973799999999999</v>
      </c>
      <c r="E159" s="427">
        <v>15</v>
      </c>
      <c r="F159" s="344">
        <v>12</v>
      </c>
      <c r="G159" s="82">
        <f t="shared" si="6"/>
        <v>665.52839999999992</v>
      </c>
    </row>
    <row r="160" spans="1:7" x14ac:dyDescent="0.25">
      <c r="A160" s="55" t="str">
        <f>'инновации+добровольчество0,369'!A135</f>
        <v>Абоненская плата за услуги связи, номеров</v>
      </c>
      <c r="B160" s="344" t="s">
        <v>22</v>
      </c>
      <c r="C160" s="334"/>
      <c r="D160" s="433">
        <f>1*D154</f>
        <v>0.36899999999999999</v>
      </c>
      <c r="E160" s="434">
        <v>2183</v>
      </c>
      <c r="F160" s="344">
        <v>12</v>
      </c>
      <c r="G160" s="82">
        <f t="shared" si="6"/>
        <v>9666.3240000000005</v>
      </c>
    </row>
    <row r="161" spans="1:12" x14ac:dyDescent="0.25">
      <c r="A161" s="55" t="str">
        <f>'инновации+добровольчество0,369'!A136</f>
        <v xml:space="preserve">Абоненская плата за услуги Интернет </v>
      </c>
      <c r="B161" s="344" t="s">
        <v>22</v>
      </c>
      <c r="C161" s="334"/>
      <c r="D161" s="433">
        <f>1*D154</f>
        <v>0.36899999999999999</v>
      </c>
      <c r="E161" s="434">
        <v>8166.67</v>
      </c>
      <c r="F161" s="344">
        <v>12</v>
      </c>
      <c r="G161" s="82">
        <f t="shared" si="6"/>
        <v>36162.014759999998</v>
      </c>
    </row>
    <row r="162" spans="1:12" ht="16.5" thickBot="1" x14ac:dyDescent="0.3">
      <c r="A162" s="55" t="str">
        <f>'инновации+добровольчество0,369'!A137</f>
        <v>Почтовые конверты</v>
      </c>
      <c r="B162" s="344" t="s">
        <v>84</v>
      </c>
      <c r="C162" s="334"/>
      <c r="D162" s="433">
        <f>4*D154</f>
        <v>1.476</v>
      </c>
      <c r="E162" s="473">
        <v>3508</v>
      </c>
      <c r="F162" s="344">
        <v>1</v>
      </c>
      <c r="G162" s="82">
        <f t="shared" si="6"/>
        <v>5177.808</v>
      </c>
    </row>
    <row r="163" spans="1:12" ht="18.75" x14ac:dyDescent="0.3">
      <c r="A163" s="728" t="s">
        <v>26</v>
      </c>
      <c r="B163" s="728"/>
      <c r="C163" s="728"/>
      <c r="D163" s="728"/>
      <c r="E163" s="728"/>
      <c r="F163" s="728"/>
      <c r="G163" s="291">
        <f>SUM(G158:G162)</f>
        <v>53191.364759999997</v>
      </c>
    </row>
    <row r="164" spans="1:12" x14ac:dyDescent="0.25">
      <c r="A164" s="732" t="s">
        <v>55</v>
      </c>
      <c r="B164" s="732"/>
      <c r="C164" s="732"/>
      <c r="D164" s="732"/>
      <c r="E164" s="732"/>
      <c r="F164" s="732"/>
    </row>
    <row r="165" spans="1:12" x14ac:dyDescent="0.25">
      <c r="D165" s="167">
        <f>D154</f>
        <v>0.36899999999999999</v>
      </c>
    </row>
    <row r="166" spans="1:12" x14ac:dyDescent="0.25">
      <c r="A166" s="706" t="s">
        <v>195</v>
      </c>
      <c r="B166" s="706" t="s">
        <v>11</v>
      </c>
      <c r="C166" s="363"/>
      <c r="D166" s="706" t="s">
        <v>48</v>
      </c>
      <c r="E166" s="706" t="s">
        <v>15</v>
      </c>
      <c r="F166" s="707" t="s">
        <v>25</v>
      </c>
      <c r="G166" s="720" t="s">
        <v>6</v>
      </c>
    </row>
    <row r="167" spans="1:12" x14ac:dyDescent="0.25">
      <c r="A167" s="706"/>
      <c r="B167" s="706"/>
      <c r="C167" s="363"/>
      <c r="D167" s="706"/>
      <c r="E167" s="706"/>
      <c r="F167" s="708"/>
      <c r="G167" s="721"/>
    </row>
    <row r="168" spans="1:12" x14ac:dyDescent="0.25">
      <c r="A168" s="363">
        <v>1</v>
      </c>
      <c r="B168" s="363">
        <v>2</v>
      </c>
      <c r="C168" s="363"/>
      <c r="D168" s="363">
        <v>3</v>
      </c>
      <c r="E168" s="363">
        <v>4</v>
      </c>
      <c r="F168" s="363">
        <v>5</v>
      </c>
      <c r="G168" s="82" t="s">
        <v>70</v>
      </c>
    </row>
    <row r="169" spans="1:12" hidden="1" x14ac:dyDescent="0.25">
      <c r="A169" s="127" t="s">
        <v>209</v>
      </c>
      <c r="B169" s="344" t="s">
        <v>122</v>
      </c>
      <c r="C169" s="363"/>
      <c r="D169" s="363">
        <v>0</v>
      </c>
      <c r="E169" s="363">
        <f>'инновации+добровольчество0,369'!E144</f>
        <v>0</v>
      </c>
      <c r="F169" s="363">
        <v>1</v>
      </c>
      <c r="G169" s="82">
        <f>D169*E169*F169</f>
        <v>0</v>
      </c>
    </row>
    <row r="170" spans="1:12" x14ac:dyDescent="0.25">
      <c r="A170" s="73" t="s">
        <v>178</v>
      </c>
      <c r="B170" s="363" t="s">
        <v>22</v>
      </c>
      <c r="C170" s="363"/>
      <c r="D170" s="363">
        <f>1*D165</f>
        <v>0.36899999999999999</v>
      </c>
      <c r="E170" s="377">
        <v>20000</v>
      </c>
      <c r="F170" s="363">
        <v>1</v>
      </c>
      <c r="G170" s="82">
        <f>D170*E170*F170</f>
        <v>7380</v>
      </c>
    </row>
    <row r="171" spans="1:12" ht="18.75" x14ac:dyDescent="0.25">
      <c r="A171" s="728" t="s">
        <v>56</v>
      </c>
      <c r="B171" s="728"/>
      <c r="C171" s="728"/>
      <c r="D171" s="728"/>
      <c r="E171" s="728"/>
      <c r="F171" s="728"/>
      <c r="G171" s="284">
        <f>SUM(G169:G170)</f>
        <v>7380</v>
      </c>
    </row>
    <row r="172" spans="1:12" ht="18.75" x14ac:dyDescent="0.3">
      <c r="A172" s="732" t="s">
        <v>19</v>
      </c>
      <c r="B172" s="732"/>
      <c r="C172" s="732"/>
      <c r="D172" s="732"/>
      <c r="E172" s="732"/>
      <c r="F172" s="732"/>
      <c r="G172" s="188"/>
    </row>
    <row r="173" spans="1:12" x14ac:dyDescent="0.25">
      <c r="D173" s="167">
        <f>D165</f>
        <v>0.36899999999999999</v>
      </c>
      <c r="H173" s="6"/>
      <c r="I173" s="6"/>
      <c r="J173" s="6"/>
      <c r="K173" s="6"/>
      <c r="L173" s="6"/>
    </row>
    <row r="174" spans="1:12" ht="15.75" customHeight="1" x14ac:dyDescent="0.25">
      <c r="A174" s="706" t="s">
        <v>21</v>
      </c>
      <c r="B174" s="706" t="s">
        <v>11</v>
      </c>
      <c r="C174" s="363"/>
      <c r="D174" s="706" t="s">
        <v>14</v>
      </c>
      <c r="E174" s="706" t="s">
        <v>15</v>
      </c>
      <c r="F174" s="707" t="s">
        <v>6</v>
      </c>
      <c r="H174" s="6"/>
      <c r="I174" s="6"/>
      <c r="J174" s="6"/>
      <c r="K174" s="6"/>
      <c r="L174" s="6"/>
    </row>
    <row r="175" spans="1:12" x14ac:dyDescent="0.25">
      <c r="A175" s="706"/>
      <c r="B175" s="706"/>
      <c r="C175" s="363"/>
      <c r="D175" s="706"/>
      <c r="E175" s="706"/>
      <c r="F175" s="708"/>
      <c r="H175" s="6"/>
      <c r="I175" s="6"/>
      <c r="J175" s="6"/>
      <c r="K175" s="6"/>
      <c r="L175" s="6"/>
    </row>
    <row r="176" spans="1:12" x14ac:dyDescent="0.25">
      <c r="A176" s="363">
        <v>1</v>
      </c>
      <c r="B176" s="363">
        <v>2</v>
      </c>
      <c r="C176" s="363"/>
      <c r="D176" s="363">
        <v>3</v>
      </c>
      <c r="E176" s="363">
        <v>7</v>
      </c>
      <c r="F176" s="363" t="s">
        <v>175</v>
      </c>
      <c r="H176" s="6"/>
      <c r="I176" s="6"/>
      <c r="J176" s="6"/>
      <c r="K176" s="6"/>
      <c r="L176" s="6"/>
    </row>
    <row r="177" spans="1:12" ht="31.5" x14ac:dyDescent="0.25">
      <c r="A177" s="76" t="str">
        <f>'таланты+инициативы0,262'!A163</f>
        <v>текущий ремонт отмостки и системы отвода дождевой воды здания МБУ "МЦ "АУРУМ"</v>
      </c>
      <c r="B177" s="344" t="s">
        <v>22</v>
      </c>
      <c r="C177" s="363"/>
      <c r="D177" s="159">
        <f>D173</f>
        <v>0.36899999999999999</v>
      </c>
      <c r="E177" s="363">
        <v>477244.8</v>
      </c>
      <c r="F177" s="377">
        <f t="shared" ref="F177:F209" si="7">D177*E177</f>
        <v>176103.33119999999</v>
      </c>
      <c r="H177" s="6"/>
      <c r="I177" s="6"/>
      <c r="J177" s="6"/>
      <c r="K177" s="6"/>
      <c r="L177" s="6"/>
    </row>
    <row r="178" spans="1:12" x14ac:dyDescent="0.25">
      <c r="A178" s="76" t="str">
        <f>'таланты+инициативы0,262'!A164</f>
        <v xml:space="preserve">Мониторинг систем пожарной сигнализации  </v>
      </c>
      <c r="B178" s="344" t="s">
        <v>22</v>
      </c>
      <c r="C178" s="363"/>
      <c r="D178" s="475">
        <f>12*0.369</f>
        <v>4.4279999999999999</v>
      </c>
      <c r="E178" s="396">
        <f>'таланты+инициативы0,262'!E164</f>
        <v>2000</v>
      </c>
      <c r="F178" s="377">
        <f t="shared" si="7"/>
        <v>8856</v>
      </c>
      <c r="H178" s="6"/>
      <c r="I178" s="6"/>
      <c r="J178" s="6"/>
      <c r="K178" s="6"/>
      <c r="L178" s="6"/>
    </row>
    <row r="179" spans="1:12" x14ac:dyDescent="0.25">
      <c r="A179" s="76" t="str">
        <f>'таланты+инициативы0,262'!A165</f>
        <v xml:space="preserve">Уборка территории от снега </v>
      </c>
      <c r="B179" s="344" t="s">
        <v>22</v>
      </c>
      <c r="C179" s="363"/>
      <c r="D179" s="159">
        <f>2*0.369</f>
        <v>0.73799999999999999</v>
      </c>
      <c r="E179" s="396">
        <f>'таланты+инициативы0,262'!E165</f>
        <v>35707.5</v>
      </c>
      <c r="F179" s="377">
        <f t="shared" si="7"/>
        <v>26352.134999999998</v>
      </c>
      <c r="H179" s="6"/>
      <c r="I179" s="6"/>
      <c r="J179" s="6"/>
      <c r="K179" s="6"/>
      <c r="L179" s="6"/>
    </row>
    <row r="180" spans="1:12" x14ac:dyDescent="0.25">
      <c r="A180" s="76" t="str">
        <f>'таланты+инициативы0,262'!A166</f>
        <v>Профилактическая дезинфекция</v>
      </c>
      <c r="B180" s="344" t="s">
        <v>22</v>
      </c>
      <c r="C180" s="363"/>
      <c r="D180" s="159">
        <f>4*0.369</f>
        <v>1.476</v>
      </c>
      <c r="E180" s="396">
        <f>'таланты+инициативы0,262'!E166</f>
        <v>1650.6</v>
      </c>
      <c r="F180" s="377">
        <f t="shared" si="7"/>
        <v>2436.2855999999997</v>
      </c>
      <c r="H180" s="6"/>
      <c r="I180" s="6"/>
      <c r="J180" s="6"/>
      <c r="K180" s="6"/>
      <c r="L180" s="6"/>
    </row>
    <row r="181" spans="1:12" x14ac:dyDescent="0.25">
      <c r="A181" s="76" t="str">
        <f>'таланты+инициативы0,262'!A167</f>
        <v>Обслуживание системы видеонаблюдения</v>
      </c>
      <c r="B181" s="344" t="s">
        <v>22</v>
      </c>
      <c r="C181" s="363"/>
      <c r="D181" s="159">
        <f>12*0.369</f>
        <v>4.4279999999999999</v>
      </c>
      <c r="E181" s="396">
        <f>'таланты+инициативы0,262'!E167</f>
        <v>1000</v>
      </c>
      <c r="F181" s="377">
        <f t="shared" si="7"/>
        <v>4428</v>
      </c>
      <c r="H181" s="6"/>
      <c r="I181" s="6"/>
      <c r="J181" s="6"/>
      <c r="K181" s="6"/>
      <c r="L181" s="6"/>
    </row>
    <row r="182" spans="1:12" ht="31.5" x14ac:dyDescent="0.25">
      <c r="A182" s="76" t="str">
        <f>'таланты+инициативы0,262'!A168</f>
        <v>Комплексное обслуживание системы тепловодоснабжения и конструктивных элементов здания</v>
      </c>
      <c r="B182" s="344" t="s">
        <v>22</v>
      </c>
      <c r="C182" s="363"/>
      <c r="D182" s="159">
        <f>1*0.369</f>
        <v>0.36899999999999999</v>
      </c>
      <c r="E182" s="396">
        <f>'таланты+инициативы0,262'!E168</f>
        <v>50000</v>
      </c>
      <c r="F182" s="377">
        <f t="shared" si="7"/>
        <v>18450</v>
      </c>
      <c r="H182" s="6"/>
      <c r="I182" s="6"/>
      <c r="J182" s="6"/>
      <c r="K182" s="6"/>
      <c r="L182" s="6"/>
    </row>
    <row r="183" spans="1:12" x14ac:dyDescent="0.25">
      <c r="A183" s="76" t="str">
        <f>'таланты+инициативы0,262'!A169</f>
        <v>Договор осмотр технического состояния автомобиля</v>
      </c>
      <c r="B183" s="344" t="s">
        <v>22</v>
      </c>
      <c r="C183" s="363"/>
      <c r="D183" s="159">
        <f>150*0.369</f>
        <v>55.35</v>
      </c>
      <c r="E183" s="396">
        <f>'таланты+инициативы0,262'!E169</f>
        <v>181.43</v>
      </c>
      <c r="F183" s="377">
        <f t="shared" si="7"/>
        <v>10042.1505</v>
      </c>
      <c r="H183" s="6"/>
      <c r="I183" s="6"/>
      <c r="J183" s="6"/>
      <c r="K183" s="6"/>
      <c r="L183" s="6"/>
    </row>
    <row r="184" spans="1:12" x14ac:dyDescent="0.25">
      <c r="A184" s="76" t="str">
        <f>'таланты+инициативы0,262'!A170</f>
        <v>Техническое обслуживание систем пожарной сигнализации</v>
      </c>
      <c r="B184" s="344" t="s">
        <v>22</v>
      </c>
      <c r="C184" s="363"/>
      <c r="D184" s="436">
        <f>12*0.369</f>
        <v>4.4279999999999999</v>
      </c>
      <c r="E184" s="396">
        <f>'таланты+инициативы0,262'!E170</f>
        <v>1000</v>
      </c>
      <c r="F184" s="377">
        <f t="shared" si="7"/>
        <v>4428</v>
      </c>
      <c r="H184" s="6"/>
      <c r="I184" s="6"/>
      <c r="J184" s="6"/>
      <c r="K184" s="6"/>
      <c r="L184" s="6"/>
    </row>
    <row r="185" spans="1:12" x14ac:dyDescent="0.25">
      <c r="A185" s="76" t="str">
        <f>'таланты+инициативы0,262'!A171</f>
        <v>Заправка катриджей</v>
      </c>
      <c r="B185" s="344" t="s">
        <v>22</v>
      </c>
      <c r="C185" s="363"/>
      <c r="D185" s="476">
        <f>10*0.369</f>
        <v>3.69</v>
      </c>
      <c r="E185" s="396">
        <f>'таланты+инициативы0,262'!E171</f>
        <v>700</v>
      </c>
      <c r="F185" s="377">
        <f t="shared" si="7"/>
        <v>2583</v>
      </c>
      <c r="H185" s="6"/>
      <c r="I185" s="6"/>
      <c r="J185" s="6"/>
      <c r="K185" s="6"/>
      <c r="L185" s="6"/>
    </row>
    <row r="186" spans="1:12" x14ac:dyDescent="0.25">
      <c r="A186" s="76" t="str">
        <f>'таланты+инициативы0,262'!A172</f>
        <v>ремонт оборудования</v>
      </c>
      <c r="B186" s="344" t="s">
        <v>22</v>
      </c>
      <c r="C186" s="363"/>
      <c r="D186" s="476">
        <f>1*0.369</f>
        <v>0.36899999999999999</v>
      </c>
      <c r="E186" s="396">
        <f>'таланты+инициативы0,262'!E172</f>
        <v>19997.599999999999</v>
      </c>
      <c r="F186" s="377">
        <f t="shared" si="7"/>
        <v>7379.1143999999995</v>
      </c>
      <c r="H186" s="6"/>
      <c r="I186" s="6"/>
      <c r="J186" s="6"/>
      <c r="K186" s="6"/>
      <c r="L186" s="6"/>
    </row>
    <row r="187" spans="1:12" x14ac:dyDescent="0.25">
      <c r="A187" s="76" t="str">
        <f>'таланты+инициативы0,262'!A173</f>
        <v>Медосмотр при устройстве на работу</v>
      </c>
      <c r="B187" s="344" t="s">
        <v>22</v>
      </c>
      <c r="C187" s="363"/>
      <c r="D187" s="70">
        <f>2*0.369</f>
        <v>0.73799999999999999</v>
      </c>
      <c r="E187" s="396">
        <f>'таланты+инициативы0,262'!E173</f>
        <v>5000</v>
      </c>
      <c r="F187" s="377">
        <f t="shared" si="7"/>
        <v>3690</v>
      </c>
      <c r="H187" s="6"/>
      <c r="I187" s="6"/>
      <c r="J187" s="6"/>
      <c r="K187" s="6"/>
      <c r="L187" s="6"/>
    </row>
    <row r="188" spans="1:12" x14ac:dyDescent="0.25">
      <c r="A188" s="76" t="str">
        <f>'таланты+инициативы0,262'!A174</f>
        <v>Услуги СЕМИС подписка</v>
      </c>
      <c r="B188" s="344" t="s">
        <v>22</v>
      </c>
      <c r="C188" s="363"/>
      <c r="D188" s="70">
        <v>0.36899999999999999</v>
      </c>
      <c r="E188" s="396">
        <f>'таланты+инициативы0,262'!E174</f>
        <v>1195</v>
      </c>
      <c r="F188" s="377">
        <f t="shared" si="7"/>
        <v>440.95499999999998</v>
      </c>
      <c r="H188" s="6"/>
      <c r="I188" s="6"/>
      <c r="J188" s="6"/>
      <c r="K188" s="6"/>
      <c r="L188" s="6"/>
    </row>
    <row r="189" spans="1:12" x14ac:dyDescent="0.25">
      <c r="A189" s="76" t="str">
        <f>'таланты+инициативы0,262'!A175</f>
        <v>Предрейсовое медицинское обследование 200дней*85руб</v>
      </c>
      <c r="B189" s="344" t="s">
        <v>22</v>
      </c>
      <c r="C189" s="363"/>
      <c r="D189" s="70">
        <f>150*0.369</f>
        <v>55.35</v>
      </c>
      <c r="E189" s="396">
        <f>'таланты+инициативы0,262'!E175</f>
        <v>85</v>
      </c>
      <c r="F189" s="377">
        <f t="shared" si="7"/>
        <v>4704.75</v>
      </c>
      <c r="H189" s="6"/>
      <c r="I189" s="6"/>
      <c r="J189" s="6"/>
      <c r="K189" s="6"/>
      <c r="L189" s="6"/>
    </row>
    <row r="190" spans="1:12" x14ac:dyDescent="0.25">
      <c r="A190" s="76" t="str">
        <f>'таланты+инициативы0,262'!A176</f>
        <v xml:space="preserve">Услуги охраны  </v>
      </c>
      <c r="B190" s="344" t="s">
        <v>22</v>
      </c>
      <c r="C190" s="363"/>
      <c r="D190" s="70">
        <f>12*0.369</f>
        <v>4.4279999999999999</v>
      </c>
      <c r="E190" s="396">
        <f>'таланты+инициативы0,262'!E176</f>
        <v>8000</v>
      </c>
      <c r="F190" s="377">
        <f t="shared" si="7"/>
        <v>35424</v>
      </c>
      <c r="H190" s="6"/>
      <c r="I190" s="6"/>
      <c r="J190" s="6"/>
      <c r="K190" s="6"/>
      <c r="L190" s="6"/>
    </row>
    <row r="191" spans="1:12" x14ac:dyDescent="0.25">
      <c r="A191" s="76" t="str">
        <f>'таланты+инициативы0,262'!A177</f>
        <v>Обслуживание систем охранных средств сигнализации (тревожная кнопка)</v>
      </c>
      <c r="B191" s="344" t="s">
        <v>22</v>
      </c>
      <c r="C191" s="363"/>
      <c r="D191" s="70">
        <f>12*0.369</f>
        <v>4.4279999999999999</v>
      </c>
      <c r="E191" s="396">
        <f>'таланты+инициативы0,262'!E177</f>
        <v>5000</v>
      </c>
      <c r="F191" s="377">
        <f t="shared" si="7"/>
        <v>22140</v>
      </c>
      <c r="H191" s="6"/>
      <c r="I191" s="6"/>
      <c r="J191" s="6"/>
      <c r="K191" s="6"/>
      <c r="L191" s="6"/>
    </row>
    <row r="192" spans="1:12" x14ac:dyDescent="0.25">
      <c r="A192" s="76" t="str">
        <f>'таланты+инициативы0,262'!A178</f>
        <v>Страховая премия по полису ОСАГО за УАЗ</v>
      </c>
      <c r="B192" s="344" t="s">
        <v>22</v>
      </c>
      <c r="C192" s="363"/>
      <c r="D192" s="70">
        <v>0.36899999999999999</v>
      </c>
      <c r="E192" s="396">
        <f>'таланты+инициативы0,262'!E178</f>
        <v>5500</v>
      </c>
      <c r="F192" s="377">
        <f t="shared" si="7"/>
        <v>2029.5</v>
      </c>
      <c r="H192" s="6"/>
      <c r="I192" s="6"/>
      <c r="J192" s="6"/>
      <c r="K192" s="6"/>
      <c r="L192" s="6"/>
    </row>
    <row r="193" spans="1:12" ht="31.5" x14ac:dyDescent="0.25">
      <c r="A193" s="76" t="str">
        <f>'таланты+инициативы0,262'!A179</f>
        <v>Диагностика бытовой и оргтехники для определения возможности ее дальнейшего использования (244/226)</v>
      </c>
      <c r="B193" s="344" t="s">
        <v>22</v>
      </c>
      <c r="C193" s="363"/>
      <c r="D193" s="438">
        <v>0.36899999999999999</v>
      </c>
      <c r="E193" s="396">
        <f>'таланты+инициативы0,262'!E179</f>
        <v>4500</v>
      </c>
      <c r="F193" s="377">
        <f t="shared" si="7"/>
        <v>1660.5</v>
      </c>
      <c r="H193" s="6"/>
      <c r="I193" s="6"/>
      <c r="J193" s="6"/>
      <c r="K193" s="6"/>
      <c r="L193" s="6"/>
    </row>
    <row r="194" spans="1:12" x14ac:dyDescent="0.25">
      <c r="A194" s="76" t="str">
        <f>'таланты+инициативы0,262'!A180</f>
        <v>Изготовление снежных фигур</v>
      </c>
      <c r="B194" s="344" t="s">
        <v>22</v>
      </c>
      <c r="C194" s="363"/>
      <c r="D194" s="438">
        <v>0.36899999999999999</v>
      </c>
      <c r="E194" s="396">
        <f>'таланты+инициативы0,262'!E180</f>
        <v>20555</v>
      </c>
      <c r="F194" s="377">
        <f t="shared" si="7"/>
        <v>7584.7950000000001</v>
      </c>
      <c r="H194" s="6"/>
      <c r="I194" s="6"/>
      <c r="J194" s="6"/>
      <c r="K194" s="6"/>
      <c r="L194" s="6"/>
    </row>
    <row r="195" spans="1:12" x14ac:dyDescent="0.25">
      <c r="A195" s="76" t="str">
        <f>'таланты+инициативы0,262'!A181</f>
        <v>Приобретение программного обеспечения</v>
      </c>
      <c r="B195" s="344" t="s">
        <v>22</v>
      </c>
      <c r="C195" s="363"/>
      <c r="D195" s="438">
        <f>4*0.369</f>
        <v>1.476</v>
      </c>
      <c r="E195" s="396">
        <f>'таланты+инициативы0,262'!E181</f>
        <v>7400</v>
      </c>
      <c r="F195" s="377">
        <f t="shared" si="7"/>
        <v>10922.4</v>
      </c>
      <c r="H195" s="6"/>
      <c r="I195" s="6"/>
      <c r="J195" s="6"/>
      <c r="K195" s="6"/>
      <c r="L195" s="6"/>
    </row>
    <row r="196" spans="1:12" hidden="1" x14ac:dyDescent="0.25">
      <c r="A196" s="76"/>
      <c r="B196" s="344"/>
      <c r="C196" s="363"/>
      <c r="D196" s="438"/>
      <c r="E196" s="396"/>
      <c r="F196" s="377"/>
      <c r="H196" s="6"/>
      <c r="I196" s="6"/>
      <c r="J196" s="6"/>
      <c r="K196" s="6"/>
      <c r="L196" s="6"/>
    </row>
    <row r="197" spans="1:12" hidden="1" x14ac:dyDescent="0.25">
      <c r="A197" s="76">
        <f>'таланты+инициативы0,262'!A183</f>
        <v>0</v>
      </c>
      <c r="B197" s="344" t="s">
        <v>22</v>
      </c>
      <c r="C197" s="363"/>
      <c r="D197" s="438">
        <v>0</v>
      </c>
      <c r="E197" s="363">
        <f>'инновации+добровольчество0,369'!E175</f>
        <v>20718.32</v>
      </c>
      <c r="F197" s="377">
        <f t="shared" si="7"/>
        <v>0</v>
      </c>
      <c r="H197" s="6"/>
      <c r="I197" s="6"/>
      <c r="J197" s="6"/>
      <c r="K197" s="6"/>
      <c r="L197" s="6"/>
    </row>
    <row r="198" spans="1:12" hidden="1" x14ac:dyDescent="0.25">
      <c r="A198" s="76">
        <f>'таланты+инициативы0,262'!A184</f>
        <v>0</v>
      </c>
      <c r="B198" s="344" t="s">
        <v>22</v>
      </c>
      <c r="C198" s="363"/>
      <c r="D198" s="438">
        <v>0</v>
      </c>
      <c r="E198" s="363">
        <f>'инновации+добровольчество0,369'!E176</f>
        <v>100</v>
      </c>
      <c r="F198" s="377">
        <f t="shared" si="7"/>
        <v>0</v>
      </c>
      <c r="H198" s="6"/>
      <c r="I198" s="6"/>
      <c r="J198" s="6"/>
      <c r="K198" s="6"/>
      <c r="L198" s="6"/>
    </row>
    <row r="199" spans="1:12" hidden="1" x14ac:dyDescent="0.25">
      <c r="A199" s="76">
        <f>'инновации+добровольчество0,369'!A177</f>
        <v>0</v>
      </c>
      <c r="B199" s="344" t="s">
        <v>22</v>
      </c>
      <c r="C199" s="363"/>
      <c r="D199" s="363">
        <f t="shared" ref="D199:D209" si="8">$D$182</f>
        <v>0.36899999999999999</v>
      </c>
      <c r="E199" s="363"/>
      <c r="F199" s="377">
        <f t="shared" si="7"/>
        <v>0</v>
      </c>
      <c r="H199" s="6"/>
      <c r="I199" s="6"/>
      <c r="J199" s="6"/>
      <c r="K199" s="6"/>
      <c r="L199" s="6"/>
    </row>
    <row r="200" spans="1:12" hidden="1" x14ac:dyDescent="0.25">
      <c r="A200" s="76">
        <f>'инновации+добровольчество0,369'!A178</f>
        <v>0</v>
      </c>
      <c r="B200" s="344" t="s">
        <v>22</v>
      </c>
      <c r="C200" s="363"/>
      <c r="D200" s="363">
        <f t="shared" si="8"/>
        <v>0.36899999999999999</v>
      </c>
      <c r="E200" s="363"/>
      <c r="F200" s="377">
        <f t="shared" si="7"/>
        <v>0</v>
      </c>
      <c r="H200" s="6"/>
      <c r="I200" s="6"/>
      <c r="J200" s="6"/>
      <c r="K200" s="6"/>
      <c r="L200" s="6"/>
    </row>
    <row r="201" spans="1:12" hidden="1" x14ac:dyDescent="0.25">
      <c r="A201" s="76">
        <f>'инновации+добровольчество0,369'!A179</f>
        <v>0</v>
      </c>
      <c r="B201" s="344" t="s">
        <v>22</v>
      </c>
      <c r="C201" s="363"/>
      <c r="D201" s="363">
        <f t="shared" si="8"/>
        <v>0.36899999999999999</v>
      </c>
      <c r="E201" s="363"/>
      <c r="F201" s="377">
        <f t="shared" si="7"/>
        <v>0</v>
      </c>
      <c r="H201" s="6"/>
      <c r="I201" s="6"/>
      <c r="J201" s="6"/>
      <c r="K201" s="6"/>
      <c r="L201" s="6"/>
    </row>
    <row r="202" spans="1:12" hidden="1" x14ac:dyDescent="0.25">
      <c r="A202" s="76">
        <f>'инновации+добровольчество0,369'!A180</f>
        <v>0</v>
      </c>
      <c r="B202" s="344" t="s">
        <v>22</v>
      </c>
      <c r="C202" s="363"/>
      <c r="D202" s="363">
        <f t="shared" si="8"/>
        <v>0.36899999999999999</v>
      </c>
      <c r="E202" s="363"/>
      <c r="F202" s="377">
        <f t="shared" si="7"/>
        <v>0</v>
      </c>
      <c r="H202" s="6"/>
      <c r="I202" s="6"/>
      <c r="J202" s="6"/>
      <c r="K202" s="6"/>
      <c r="L202" s="6"/>
    </row>
    <row r="203" spans="1:12" hidden="1" x14ac:dyDescent="0.25">
      <c r="A203" s="76">
        <f>'инновации+добровольчество0,369'!A181</f>
        <v>0</v>
      </c>
      <c r="B203" s="344" t="s">
        <v>22</v>
      </c>
      <c r="C203" s="363"/>
      <c r="D203" s="363">
        <f t="shared" si="8"/>
        <v>0.36899999999999999</v>
      </c>
      <c r="E203" s="363"/>
      <c r="F203" s="377">
        <f t="shared" si="7"/>
        <v>0</v>
      </c>
      <c r="H203" s="6"/>
      <c r="I203" s="6"/>
      <c r="J203" s="6"/>
      <c r="K203" s="6"/>
      <c r="L203" s="6"/>
    </row>
    <row r="204" spans="1:12" hidden="1" x14ac:dyDescent="0.25">
      <c r="A204" s="76">
        <f>'инновации+добровольчество0,369'!A182</f>
        <v>0</v>
      </c>
      <c r="B204" s="344" t="s">
        <v>22</v>
      </c>
      <c r="C204" s="363"/>
      <c r="D204" s="363">
        <f t="shared" si="8"/>
        <v>0.36899999999999999</v>
      </c>
      <c r="E204" s="363"/>
      <c r="F204" s="377">
        <f t="shared" si="7"/>
        <v>0</v>
      </c>
      <c r="H204" s="6"/>
      <c r="I204" s="6"/>
      <c r="J204" s="6"/>
      <c r="K204" s="6"/>
      <c r="L204" s="6"/>
    </row>
    <row r="205" spans="1:12" hidden="1" x14ac:dyDescent="0.25">
      <c r="A205" s="76">
        <f>'инновации+добровольчество0,369'!A183</f>
        <v>0</v>
      </c>
      <c r="B205" s="344" t="s">
        <v>22</v>
      </c>
      <c r="C205" s="363"/>
      <c r="D205" s="363">
        <f t="shared" si="8"/>
        <v>0.36899999999999999</v>
      </c>
      <c r="E205" s="363"/>
      <c r="F205" s="377">
        <f t="shared" si="7"/>
        <v>0</v>
      </c>
      <c r="H205" s="6"/>
      <c r="I205" s="6"/>
      <c r="J205" s="6"/>
      <c r="K205" s="6"/>
      <c r="L205" s="6"/>
    </row>
    <row r="206" spans="1:12" hidden="1" x14ac:dyDescent="0.25">
      <c r="A206" s="76">
        <f>'инновации+добровольчество0,369'!A184</f>
        <v>0</v>
      </c>
      <c r="B206" s="344" t="s">
        <v>22</v>
      </c>
      <c r="C206" s="359"/>
      <c r="D206" s="363">
        <f t="shared" si="8"/>
        <v>0.36899999999999999</v>
      </c>
      <c r="E206" s="363"/>
      <c r="F206" s="377">
        <f t="shared" si="7"/>
        <v>0</v>
      </c>
      <c r="H206" s="6"/>
      <c r="I206" s="6"/>
      <c r="J206" s="6"/>
      <c r="K206" s="6"/>
      <c r="L206" s="6"/>
    </row>
    <row r="207" spans="1:12" hidden="1" x14ac:dyDescent="0.25">
      <c r="A207" s="76">
        <f>'инновации+добровольчество0,369'!A185</f>
        <v>0</v>
      </c>
      <c r="B207" s="344" t="s">
        <v>22</v>
      </c>
      <c r="C207" s="334"/>
      <c r="D207" s="363">
        <f t="shared" si="8"/>
        <v>0.36899999999999999</v>
      </c>
      <c r="E207" s="363"/>
      <c r="F207" s="377">
        <f t="shared" si="7"/>
        <v>0</v>
      </c>
      <c r="H207" s="6"/>
      <c r="I207" s="6"/>
      <c r="J207" s="6"/>
      <c r="K207" s="6"/>
      <c r="L207" s="6"/>
    </row>
    <row r="208" spans="1:12" hidden="1" x14ac:dyDescent="0.25">
      <c r="A208" s="76">
        <f>'инновации+добровольчество0,369'!A186</f>
        <v>0</v>
      </c>
      <c r="B208" s="344" t="s">
        <v>22</v>
      </c>
      <c r="C208" s="334"/>
      <c r="D208" s="363">
        <f t="shared" si="8"/>
        <v>0.36899999999999999</v>
      </c>
      <c r="E208" s="363"/>
      <c r="F208" s="377">
        <f t="shared" si="7"/>
        <v>0</v>
      </c>
      <c r="H208" s="6"/>
      <c r="I208" s="6"/>
      <c r="J208" s="6"/>
      <c r="K208" s="6"/>
      <c r="L208" s="6"/>
    </row>
    <row r="209" spans="1:12" ht="18.75" hidden="1" customHeight="1" x14ac:dyDescent="0.25">
      <c r="A209" s="76">
        <f>'инновации+добровольчество0,369'!A187</f>
        <v>0</v>
      </c>
      <c r="B209" s="344" t="s">
        <v>22</v>
      </c>
      <c r="C209" s="334"/>
      <c r="D209" s="363">
        <f t="shared" si="8"/>
        <v>0.36899999999999999</v>
      </c>
      <c r="E209" s="363"/>
      <c r="F209" s="377">
        <f t="shared" si="7"/>
        <v>0</v>
      </c>
      <c r="H209" s="6"/>
      <c r="I209" s="6"/>
      <c r="J209" s="6"/>
      <c r="K209" s="6"/>
      <c r="L209" s="6"/>
    </row>
    <row r="210" spans="1:12" ht="18.75" x14ac:dyDescent="0.25">
      <c r="A210" s="729" t="s">
        <v>23</v>
      </c>
      <c r="B210" s="730"/>
      <c r="C210" s="730"/>
      <c r="D210" s="730"/>
      <c r="E210" s="731"/>
      <c r="F210" s="301">
        <f>SUM(F177:F209)</f>
        <v>349654.9167</v>
      </c>
      <c r="H210" s="6"/>
      <c r="I210" s="6"/>
      <c r="J210" s="6"/>
      <c r="K210" s="6"/>
      <c r="L210" s="6"/>
    </row>
    <row r="211" spans="1:12" x14ac:dyDescent="0.25">
      <c r="A211" s="722" t="s">
        <v>29</v>
      </c>
      <c r="B211" s="723"/>
      <c r="C211" s="723"/>
      <c r="D211" s="723"/>
      <c r="E211" s="723"/>
      <c r="F211" s="724"/>
    </row>
    <row r="212" spans="1:12" x14ac:dyDescent="0.25">
      <c r="A212" s="725">
        <f>D173</f>
        <v>0.36899999999999999</v>
      </c>
      <c r="B212" s="726"/>
      <c r="C212" s="726"/>
      <c r="D212" s="726"/>
      <c r="E212" s="726"/>
      <c r="F212" s="727"/>
    </row>
    <row r="213" spans="1:12" ht="15.75" customHeight="1" x14ac:dyDescent="0.25">
      <c r="A213" s="561" t="s">
        <v>30</v>
      </c>
      <c r="B213" s="561" t="s">
        <v>11</v>
      </c>
      <c r="C213" s="344"/>
      <c r="D213" s="561" t="s">
        <v>14</v>
      </c>
      <c r="E213" s="561" t="s">
        <v>15</v>
      </c>
      <c r="F213" s="581" t="s">
        <v>6</v>
      </c>
    </row>
    <row r="214" spans="1:12" x14ac:dyDescent="0.25">
      <c r="A214" s="561"/>
      <c r="B214" s="561"/>
      <c r="C214" s="344"/>
      <c r="D214" s="561"/>
      <c r="E214" s="561"/>
      <c r="F214" s="582"/>
    </row>
    <row r="215" spans="1:12" x14ac:dyDescent="0.25">
      <c r="A215" s="344">
        <v>1</v>
      </c>
      <c r="B215" s="344">
        <v>2</v>
      </c>
      <c r="C215" s="344"/>
      <c r="D215" s="344">
        <v>3</v>
      </c>
      <c r="E215" s="344">
        <v>7</v>
      </c>
      <c r="F215" s="344" t="s">
        <v>175</v>
      </c>
    </row>
    <row r="216" spans="1:12" x14ac:dyDescent="0.25">
      <c r="A216" s="218" t="str">
        <f>'таланты+инициативы0,262'!A192</f>
        <v>Обучение электроустановки</v>
      </c>
      <c r="B216" s="384" t="s">
        <v>193</v>
      </c>
      <c r="C216" s="383"/>
      <c r="D216" s="383">
        <f>2*A212</f>
        <v>0.73799999999999999</v>
      </c>
      <c r="E216" s="383">
        <f>'таланты+инициативы0,262'!E192</f>
        <v>5000</v>
      </c>
      <c r="F216" s="256">
        <f t="shared" ref="F216:F217" si="9">D216*E216</f>
        <v>3690</v>
      </c>
    </row>
    <row r="217" spans="1:12" x14ac:dyDescent="0.25">
      <c r="A217" s="218" t="str">
        <f>'таланты+инициативы0,262'!A193</f>
        <v>переподготовка</v>
      </c>
      <c r="B217" s="384" t="s">
        <v>193</v>
      </c>
      <c r="C217" s="383"/>
      <c r="D217" s="383">
        <f>3*A212</f>
        <v>1.107</v>
      </c>
      <c r="E217" s="383">
        <f>'таланты+инициативы0,262'!E193</f>
        <v>20000</v>
      </c>
      <c r="F217" s="256">
        <f t="shared" si="9"/>
        <v>22140</v>
      </c>
    </row>
    <row r="218" spans="1:12" ht="16.5" x14ac:dyDescent="0.25">
      <c r="A218" s="218" t="str">
        <f>'таланты+инициативы0,262'!A194</f>
        <v>Пиломатериал</v>
      </c>
      <c r="B218" s="338" t="str">
        <f>'инновации+добровольчество0,369'!B196</f>
        <v>шт</v>
      </c>
      <c r="C218" s="344"/>
      <c r="D218" s="444">
        <f>7*0.369</f>
        <v>2.5830000000000002</v>
      </c>
      <c r="E218" s="383">
        <f>'таланты+инициативы0,262'!E194</f>
        <v>7500</v>
      </c>
      <c r="F218" s="256">
        <f>D218*E218</f>
        <v>19372.5</v>
      </c>
    </row>
    <row r="219" spans="1:12" ht="16.5" x14ac:dyDescent="0.25">
      <c r="A219" s="218" t="str">
        <f>'таланты+инициативы0,262'!A195</f>
        <v>Тонеры для картриджей Kyocera</v>
      </c>
      <c r="B219" s="338" t="str">
        <f>'инновации+добровольчество0,369'!B197</f>
        <v>шт</v>
      </c>
      <c r="C219" s="344"/>
      <c r="D219" s="444">
        <f>5*0.369</f>
        <v>1.845</v>
      </c>
      <c r="E219" s="383">
        <f>'таланты+инициативы0,262'!E195</f>
        <v>1500</v>
      </c>
      <c r="F219" s="256">
        <f>D219*E219</f>
        <v>2767.5</v>
      </c>
    </row>
    <row r="220" spans="1:12" ht="24.75" customHeight="1" x14ac:dyDescent="0.25">
      <c r="A220" s="218" t="str">
        <f>'таланты+инициативы0,262'!A196</f>
        <v>Комплект тонеров для цветного принтера Canon</v>
      </c>
      <c r="B220" s="338" t="str">
        <f>'инновации+добровольчество0,369'!B198</f>
        <v>шт</v>
      </c>
      <c r="C220" s="344"/>
      <c r="D220" s="444">
        <f>5*0.369</f>
        <v>1.845</v>
      </c>
      <c r="E220" s="383">
        <f>'таланты+инициативы0,262'!E196</f>
        <v>4500</v>
      </c>
      <c r="F220" s="256">
        <f t="shared" ref="F220:F241" si="10">D220*E220</f>
        <v>8302.5</v>
      </c>
    </row>
    <row r="221" spans="1:12" ht="24.75" customHeight="1" x14ac:dyDescent="0.25">
      <c r="A221" s="218" t="str">
        <f>'таланты+инициативы0,262'!A197</f>
        <v>Комплект тонера для цветного принтера Hp</v>
      </c>
      <c r="B221" s="338" t="str">
        <f>'инновации+добровольчество0,369'!B199</f>
        <v>шт</v>
      </c>
      <c r="C221" s="344"/>
      <c r="D221" s="444">
        <f>2*0.369</f>
        <v>0.73799999999999999</v>
      </c>
      <c r="E221" s="383">
        <f>'таланты+инициативы0,262'!E197</f>
        <v>13000</v>
      </c>
      <c r="F221" s="256">
        <f t="shared" ref="F221" si="11">D221*E221</f>
        <v>9594</v>
      </c>
    </row>
    <row r="222" spans="1:12" ht="16.5" x14ac:dyDescent="0.25">
      <c r="A222" s="218" t="str">
        <f>'таланты+инициативы0,262'!A198</f>
        <v>Флеш накопители  16 гб</v>
      </c>
      <c r="B222" s="338" t="str">
        <f>'инновации+добровольчество0,369'!B200</f>
        <v>шт</v>
      </c>
      <c r="C222" s="344"/>
      <c r="D222" s="445">
        <f>7*0.369</f>
        <v>2.5830000000000002</v>
      </c>
      <c r="E222" s="383">
        <f>'таланты+инициативы0,262'!E198</f>
        <v>1000</v>
      </c>
      <c r="F222" s="256">
        <f t="shared" si="10"/>
        <v>2583</v>
      </c>
    </row>
    <row r="223" spans="1:12" ht="16.5" x14ac:dyDescent="0.25">
      <c r="A223" s="218" t="str">
        <f>'таланты+инициативы0,262'!A199</f>
        <v>Флеш накопители  64 гб</v>
      </c>
      <c r="B223" s="338" t="str">
        <f>'инновации+добровольчество0,369'!B201</f>
        <v>шт</v>
      </c>
      <c r="C223" s="344"/>
      <c r="D223" s="445">
        <f>5*0.369</f>
        <v>1.845</v>
      </c>
      <c r="E223" s="383">
        <f>'таланты+инициативы0,262'!E199</f>
        <v>2100</v>
      </c>
      <c r="F223" s="256">
        <f t="shared" si="10"/>
        <v>3874.5</v>
      </c>
    </row>
    <row r="224" spans="1:12" ht="16.5" x14ac:dyDescent="0.25">
      <c r="A224" s="218" t="str">
        <f>'таланты+инициативы0,262'!A200</f>
        <v>Мышь USB</v>
      </c>
      <c r="B224" s="338" t="str">
        <f>'инновации+добровольчество0,369'!B202</f>
        <v>шт</v>
      </c>
      <c r="C224" s="344"/>
      <c r="D224" s="444">
        <f>4*0.369</f>
        <v>1.476</v>
      </c>
      <c r="E224" s="383">
        <f>'таланты+инициативы0,262'!E200</f>
        <v>500</v>
      </c>
      <c r="F224" s="256">
        <f t="shared" si="10"/>
        <v>738</v>
      </c>
    </row>
    <row r="225" spans="1:6" ht="16.5" x14ac:dyDescent="0.25">
      <c r="A225" s="218" t="str">
        <f>'таланты+инициативы0,262'!A201</f>
        <v xml:space="preserve">Мешки для мусора </v>
      </c>
      <c r="B225" s="338" t="str">
        <f>'инновации+добровольчество0,369'!B203</f>
        <v>шт</v>
      </c>
      <c r="C225" s="344"/>
      <c r="D225" s="444">
        <v>36.9</v>
      </c>
      <c r="E225" s="383">
        <f>'таланты+инициативы0,262'!E201</f>
        <v>100</v>
      </c>
      <c r="F225" s="256">
        <f t="shared" si="10"/>
        <v>3690</v>
      </c>
    </row>
    <row r="226" spans="1:6" ht="16.5" x14ac:dyDescent="0.25">
      <c r="A226" s="218" t="str">
        <f>'таланты+инициативы0,262'!A202</f>
        <v>Жидкое мыло</v>
      </c>
      <c r="B226" s="338" t="str">
        <f>'инновации+добровольчество0,369'!B204</f>
        <v>шт</v>
      </c>
      <c r="C226" s="344"/>
      <c r="D226" s="444">
        <f>15*0.369</f>
        <v>5.5350000000000001</v>
      </c>
      <c r="E226" s="383">
        <f>'таланты+инициативы0,262'!E202</f>
        <v>250</v>
      </c>
      <c r="F226" s="256">
        <f t="shared" si="10"/>
        <v>1383.75</v>
      </c>
    </row>
    <row r="227" spans="1:6" ht="16.5" x14ac:dyDescent="0.25">
      <c r="A227" s="218" t="str">
        <f>'таланты+инициативы0,262'!A203</f>
        <v>Туалетная бумага</v>
      </c>
      <c r="B227" s="338" t="str">
        <f>'инновации+добровольчество0,369'!B205</f>
        <v>шт</v>
      </c>
      <c r="C227" s="344"/>
      <c r="D227" s="444">
        <v>36.9</v>
      </c>
      <c r="E227" s="383">
        <f>'таланты+инициативы0,262'!E203</f>
        <v>25</v>
      </c>
      <c r="F227" s="256">
        <f t="shared" si="10"/>
        <v>922.5</v>
      </c>
    </row>
    <row r="228" spans="1:6" ht="16.5" x14ac:dyDescent="0.25">
      <c r="A228" s="218" t="str">
        <f>'таланты+инициативы0,262'!A204</f>
        <v>Тряпки для мытья</v>
      </c>
      <c r="B228" s="338" t="str">
        <f>'инновации+добровольчество0,369'!B206</f>
        <v>шт</v>
      </c>
      <c r="C228" s="344"/>
      <c r="D228" s="444">
        <f>40*0.369</f>
        <v>14.76</v>
      </c>
      <c r="E228" s="383">
        <f>'таланты+инициативы0,262'!E204</f>
        <v>40</v>
      </c>
      <c r="F228" s="256">
        <f t="shared" si="10"/>
        <v>590.4</v>
      </c>
    </row>
    <row r="229" spans="1:6" ht="16.5" x14ac:dyDescent="0.25">
      <c r="A229" s="218" t="str">
        <f>'таланты+инициативы0,262'!A205</f>
        <v>Бытовая химия</v>
      </c>
      <c r="B229" s="338" t="str">
        <f>'инновации+добровольчество0,369'!B207</f>
        <v>шт</v>
      </c>
      <c r="C229" s="344"/>
      <c r="D229" s="444">
        <v>3.69</v>
      </c>
      <c r="E229" s="383">
        <f>'таланты+инициативы0,262'!E205</f>
        <v>1500</v>
      </c>
      <c r="F229" s="256">
        <f t="shared" si="10"/>
        <v>5535</v>
      </c>
    </row>
    <row r="230" spans="1:6" ht="16.5" x14ac:dyDescent="0.25">
      <c r="A230" s="218" t="str">
        <f>'таланты+инициативы0,262'!A206</f>
        <v>Фанера</v>
      </c>
      <c r="B230" s="338" t="str">
        <f>'инновации+добровольчество0,369'!B208</f>
        <v>шт</v>
      </c>
      <c r="C230" s="344"/>
      <c r="D230" s="444">
        <v>3.69</v>
      </c>
      <c r="E230" s="383">
        <f>'таланты+инициативы0,262'!E206</f>
        <v>1300</v>
      </c>
      <c r="F230" s="256">
        <f t="shared" ref="F230:F231" si="12">D230*E230</f>
        <v>4797</v>
      </c>
    </row>
    <row r="231" spans="1:6" ht="16.5" x14ac:dyDescent="0.25">
      <c r="A231" s="218" t="str">
        <f>'таланты+инициативы0,262'!A207</f>
        <v>Антифриз</v>
      </c>
      <c r="B231" s="338" t="str">
        <f>'инновации+добровольчество0,369'!B209</f>
        <v>шт</v>
      </c>
      <c r="C231" s="344"/>
      <c r="D231" s="444">
        <f>20*0.369</f>
        <v>7.38</v>
      </c>
      <c r="E231" s="383">
        <f>'таланты+инициативы0,262'!E207</f>
        <v>300</v>
      </c>
      <c r="F231" s="256">
        <f t="shared" si="12"/>
        <v>2214</v>
      </c>
    </row>
    <row r="232" spans="1:6" ht="16.5" x14ac:dyDescent="0.25">
      <c r="A232" s="218" t="str">
        <f>'таланты+инициативы0,262'!A208</f>
        <v>Баннера</v>
      </c>
      <c r="B232" s="338" t="str">
        <f>'инновации+добровольчество0,369'!B210</f>
        <v>шт</v>
      </c>
      <c r="C232" s="344"/>
      <c r="D232" s="444">
        <f>5*0.369</f>
        <v>1.845</v>
      </c>
      <c r="E232" s="383">
        <f>'таланты+инициативы0,262'!E208</f>
        <v>3500</v>
      </c>
      <c r="F232" s="256">
        <f t="shared" si="10"/>
        <v>6457.5</v>
      </c>
    </row>
    <row r="233" spans="1:6" ht="16.5" x14ac:dyDescent="0.25">
      <c r="A233" s="218" t="str">
        <f>'таланты+инициативы0,262'!A209</f>
        <v>Гвозди</v>
      </c>
      <c r="B233" s="338" t="str">
        <f>'инновации+добровольчество0,369'!B211</f>
        <v>шт</v>
      </c>
      <c r="C233" s="344"/>
      <c r="D233" s="444">
        <f>20*0.369</f>
        <v>7.38</v>
      </c>
      <c r="E233" s="383">
        <f>'таланты+инициативы0,262'!E209</f>
        <v>811</v>
      </c>
      <c r="F233" s="256">
        <f t="shared" si="10"/>
        <v>5985.18</v>
      </c>
    </row>
    <row r="234" spans="1:6" ht="16.5" x14ac:dyDescent="0.25">
      <c r="A234" s="218" t="str">
        <f>'таланты+инициативы0,262'!A210</f>
        <v>Саморезы</v>
      </c>
      <c r="B234" s="338" t="str">
        <f>'инновации+добровольчество0,369'!B212</f>
        <v>шт</v>
      </c>
      <c r="C234" s="344"/>
      <c r="D234" s="444">
        <f>50*0.369</f>
        <v>18.45</v>
      </c>
      <c r="E234" s="383">
        <f>'таланты+инициативы0,262'!E210</f>
        <v>100</v>
      </c>
      <c r="F234" s="256">
        <f t="shared" si="10"/>
        <v>1845</v>
      </c>
    </row>
    <row r="235" spans="1:6" ht="16.5" x14ac:dyDescent="0.25">
      <c r="A235" s="218" t="str">
        <f>'таланты+инициативы0,262'!A211</f>
        <v>Инструмент металлический ручной</v>
      </c>
      <c r="B235" s="338" t="str">
        <f>'инновации+добровольчество0,369'!B213</f>
        <v>шт</v>
      </c>
      <c r="C235" s="344"/>
      <c r="D235" s="444">
        <f>5*0.369</f>
        <v>1.845</v>
      </c>
      <c r="E235" s="383">
        <f>'таланты+инициативы0,262'!E211</f>
        <v>301</v>
      </c>
      <c r="F235" s="256">
        <f t="shared" si="10"/>
        <v>555.34500000000003</v>
      </c>
    </row>
    <row r="236" spans="1:6" s="323" customFormat="1" ht="16.5" x14ac:dyDescent="0.25">
      <c r="A236" s="218" t="str">
        <f>'таланты+инициативы0,262'!A212</f>
        <v>Краска эмаль</v>
      </c>
      <c r="B236" s="338" t="str">
        <f>'инновации+добровольчество0,369'!B214</f>
        <v>шт</v>
      </c>
      <c r="C236" s="344"/>
      <c r="D236" s="444">
        <f>30*0.369</f>
        <v>11.07</v>
      </c>
      <c r="E236" s="383">
        <f>'таланты+инициативы0,262'!E212</f>
        <v>250</v>
      </c>
      <c r="F236" s="256">
        <f t="shared" si="10"/>
        <v>2767.5</v>
      </c>
    </row>
    <row r="237" spans="1:6" ht="16.5" x14ac:dyDescent="0.25">
      <c r="A237" s="218" t="str">
        <f>'таланты+инициативы0,262'!A213</f>
        <v>Краска ВДН</v>
      </c>
      <c r="B237" s="338" t="str">
        <f>'инновации+добровольчество0,369'!B215</f>
        <v>шт</v>
      </c>
      <c r="C237" s="344"/>
      <c r="D237" s="444">
        <v>3.69</v>
      </c>
      <c r="E237" s="383">
        <f>'таланты+инициативы0,262'!E213</f>
        <v>401</v>
      </c>
      <c r="F237" s="256">
        <f t="shared" si="10"/>
        <v>1479.69</v>
      </c>
    </row>
    <row r="238" spans="1:6" ht="16.5" x14ac:dyDescent="0.25">
      <c r="A238" s="218" t="str">
        <f>'таланты+инициативы0,262'!A214</f>
        <v>Кисти</v>
      </c>
      <c r="B238" s="338" t="str">
        <f>'инновации+добровольчество0,369'!B216</f>
        <v>шт</v>
      </c>
      <c r="C238" s="344"/>
      <c r="D238" s="444">
        <f>40*0.369</f>
        <v>14.76</v>
      </c>
      <c r="E238" s="383">
        <f>'таланты+инициативы0,262'!E214</f>
        <v>50</v>
      </c>
      <c r="F238" s="256">
        <f t="shared" si="10"/>
        <v>738</v>
      </c>
    </row>
    <row r="239" spans="1:6" ht="16.5" x14ac:dyDescent="0.25">
      <c r="A239" s="218" t="str">
        <f>'таланты+инициативы0,262'!A215</f>
        <v>Перчатка пвх</v>
      </c>
      <c r="B239" s="170" t="s">
        <v>84</v>
      </c>
      <c r="C239" s="344"/>
      <c r="D239" s="444">
        <v>36.9</v>
      </c>
      <c r="E239" s="383">
        <f>'таланты+инициативы0,262'!E215</f>
        <v>30</v>
      </c>
      <c r="F239" s="256">
        <f t="shared" si="10"/>
        <v>1107</v>
      </c>
    </row>
    <row r="240" spans="1:6" ht="16.5" x14ac:dyDescent="0.25">
      <c r="A240" s="218" t="str">
        <f>'таланты+инициативы0,262'!A216</f>
        <v>краска кудо</v>
      </c>
      <c r="B240" s="170" t="s">
        <v>84</v>
      </c>
      <c r="C240" s="344"/>
      <c r="D240" s="444">
        <v>0.36899999999999999</v>
      </c>
      <c r="E240" s="383">
        <f>'таланты+инициативы0,262'!E216</f>
        <v>263</v>
      </c>
      <c r="F240" s="256">
        <f t="shared" si="10"/>
        <v>97.046999999999997</v>
      </c>
    </row>
    <row r="241" spans="1:6" ht="16.5" x14ac:dyDescent="0.25">
      <c r="A241" s="218" t="str">
        <f>'таланты+инициативы0,262'!A217</f>
        <v>Валик+ванночка</v>
      </c>
      <c r="B241" s="170" t="s">
        <v>84</v>
      </c>
      <c r="C241" s="344"/>
      <c r="D241" s="444">
        <v>3.69</v>
      </c>
      <c r="E241" s="383">
        <f>'таланты+инициативы0,262'!E217</f>
        <v>210</v>
      </c>
      <c r="F241" s="256">
        <f t="shared" si="10"/>
        <v>774.9</v>
      </c>
    </row>
    <row r="242" spans="1:6" ht="16.5" x14ac:dyDescent="0.25">
      <c r="A242" s="218" t="str">
        <f>'таланты+инициативы0,262'!A218</f>
        <v>Ножницыы</v>
      </c>
      <c r="B242" s="170" t="s">
        <v>84</v>
      </c>
      <c r="C242" s="344"/>
      <c r="D242" s="444">
        <v>3.69</v>
      </c>
      <c r="E242" s="383">
        <f>'таланты+инициативы0,262'!E218</f>
        <v>150</v>
      </c>
      <c r="F242" s="256">
        <f t="shared" ref="F242:F275" si="13">D242*E242</f>
        <v>553.5</v>
      </c>
    </row>
    <row r="243" spans="1:6" ht="16.5" x14ac:dyDescent="0.25">
      <c r="A243" s="218" t="str">
        <f>'таланты+инициативы0,262'!A219</f>
        <v>Канцелярские расходники</v>
      </c>
      <c r="B243" s="170" t="s">
        <v>84</v>
      </c>
      <c r="C243" s="344"/>
      <c r="D243" s="444">
        <v>36.9</v>
      </c>
      <c r="E243" s="383">
        <f>'таланты+инициативы0,262'!E219</f>
        <v>50</v>
      </c>
      <c r="F243" s="256">
        <f t="shared" si="13"/>
        <v>1845</v>
      </c>
    </row>
    <row r="244" spans="1:6" ht="16.5" x14ac:dyDescent="0.25">
      <c r="A244" s="218" t="str">
        <f>'таланты+инициативы0,262'!A220</f>
        <v>Канцелярия (ручки, карандаши)</v>
      </c>
      <c r="B244" s="170" t="s">
        <v>84</v>
      </c>
      <c r="C244" s="344"/>
      <c r="D244" s="444">
        <v>36.9</v>
      </c>
      <c r="E244" s="383">
        <f>'таланты+инициативы0,262'!E220</f>
        <v>30</v>
      </c>
      <c r="F244" s="256">
        <f t="shared" si="13"/>
        <v>1107</v>
      </c>
    </row>
    <row r="245" spans="1:6" ht="16.5" x14ac:dyDescent="0.25">
      <c r="A245" s="218" t="str">
        <f>'таланты+инициативы0,262'!A221</f>
        <v>Офисные принадлежности (папки, скоросшиватели, файлы)</v>
      </c>
      <c r="B245" s="170" t="s">
        <v>84</v>
      </c>
      <c r="C245" s="344"/>
      <c r="D245" s="444">
        <v>36.9</v>
      </c>
      <c r="E245" s="383">
        <f>'таланты+инициативы0,262'!E221</f>
        <v>100</v>
      </c>
      <c r="F245" s="256">
        <f t="shared" si="13"/>
        <v>3690</v>
      </c>
    </row>
    <row r="246" spans="1:6" ht="16.5" x14ac:dyDescent="0.25">
      <c r="A246" s="218" t="str">
        <f>'таланты+инициативы0,262'!A222</f>
        <v>Лампы</v>
      </c>
      <c r="B246" s="170" t="s">
        <v>84</v>
      </c>
      <c r="C246" s="344"/>
      <c r="D246" s="444">
        <f>50*0.369</f>
        <v>18.45</v>
      </c>
      <c r="E246" s="383">
        <f>'таланты+инициативы0,262'!E222</f>
        <v>40</v>
      </c>
      <c r="F246" s="256">
        <f t="shared" si="13"/>
        <v>738</v>
      </c>
    </row>
    <row r="247" spans="1:6" ht="16.5" x14ac:dyDescent="0.25">
      <c r="A247" s="218" t="str">
        <f>'таланты+инициативы0,262'!A223</f>
        <v>Батарейки</v>
      </c>
      <c r="B247" s="170" t="s">
        <v>84</v>
      </c>
      <c r="C247" s="344"/>
      <c r="D247" s="444">
        <v>36.9</v>
      </c>
      <c r="E247" s="383">
        <f>'таланты+инициативы0,262'!E223</f>
        <v>80</v>
      </c>
      <c r="F247" s="256">
        <f t="shared" si="13"/>
        <v>2952</v>
      </c>
    </row>
    <row r="248" spans="1:6" ht="16.5" x14ac:dyDescent="0.25">
      <c r="A248" s="218" t="str">
        <f>'таланты+инициативы0,262'!A224</f>
        <v>Бумага А4</v>
      </c>
      <c r="B248" s="170" t="s">
        <v>84</v>
      </c>
      <c r="C248" s="344"/>
      <c r="D248" s="444">
        <v>36.9</v>
      </c>
      <c r="E248" s="383">
        <f>'таланты+инициативы0,262'!E224</f>
        <v>300</v>
      </c>
      <c r="F248" s="256">
        <f t="shared" si="13"/>
        <v>11070</v>
      </c>
    </row>
    <row r="249" spans="1:6" ht="16.5" x14ac:dyDescent="0.25">
      <c r="A249" s="218" t="str">
        <f>'таланты+инициативы0,262'!A225</f>
        <v>Грабли, лопаты</v>
      </c>
      <c r="B249" s="170" t="s">
        <v>84</v>
      </c>
      <c r="C249" s="344"/>
      <c r="D249" s="444">
        <v>3.69</v>
      </c>
      <c r="E249" s="383">
        <f>'таланты+инициативы0,262'!E225</f>
        <v>400</v>
      </c>
      <c r="F249" s="256">
        <f t="shared" si="13"/>
        <v>1476</v>
      </c>
    </row>
    <row r="250" spans="1:6" ht="16.5" x14ac:dyDescent="0.25">
      <c r="A250" s="218" t="str">
        <f>'таланты+инициативы0,262'!A226</f>
        <v xml:space="preserve">вилка </v>
      </c>
      <c r="B250" s="170" t="s">
        <v>84</v>
      </c>
      <c r="C250" s="344"/>
      <c r="D250" s="444">
        <f>3*0.369</f>
        <v>1.107</v>
      </c>
      <c r="E250" s="383">
        <f>'таланты+инициативы0,262'!E226</f>
        <v>90</v>
      </c>
      <c r="F250" s="256">
        <f t="shared" si="13"/>
        <v>99.63</v>
      </c>
    </row>
    <row r="251" spans="1:6" ht="16.5" x14ac:dyDescent="0.25">
      <c r="A251" s="218" t="str">
        <f>'таланты+инициативы0,262'!A227</f>
        <v>четверник</v>
      </c>
      <c r="B251" s="170" t="s">
        <v>84</v>
      </c>
      <c r="C251" s="344"/>
      <c r="D251" s="444">
        <v>0.36899999999999999</v>
      </c>
      <c r="E251" s="383">
        <f>'таланты+инициативы0,262'!E227</f>
        <v>220</v>
      </c>
      <c r="F251" s="256">
        <f t="shared" si="13"/>
        <v>81.179999999999993</v>
      </c>
    </row>
    <row r="252" spans="1:6" ht="16.5" x14ac:dyDescent="0.25">
      <c r="A252" s="218" t="str">
        <f>'таланты+инициативы0,262'!A228</f>
        <v>четверник</v>
      </c>
      <c r="B252" s="170" t="s">
        <v>84</v>
      </c>
      <c r="C252" s="344"/>
      <c r="D252" s="444">
        <v>0.36899999999999999</v>
      </c>
      <c r="E252" s="383">
        <f>'таланты+инициативы0,262'!E228</f>
        <v>164</v>
      </c>
      <c r="F252" s="256">
        <f t="shared" si="13"/>
        <v>60.515999999999998</v>
      </c>
    </row>
    <row r="253" spans="1:6" ht="16.5" x14ac:dyDescent="0.25">
      <c r="A253" s="218" t="str">
        <f>'таланты+инициативы0,262'!A229</f>
        <v>пугнп</v>
      </c>
      <c r="B253" s="170" t="s">
        <v>84</v>
      </c>
      <c r="C253" s="344"/>
      <c r="D253" s="444">
        <f>32*0.369</f>
        <v>11.808</v>
      </c>
      <c r="E253" s="383">
        <f>'таланты+инициативы0,262'!E229</f>
        <v>47</v>
      </c>
      <c r="F253" s="256">
        <f t="shared" si="13"/>
        <v>554.976</v>
      </c>
    </row>
    <row r="254" spans="1:6" ht="16.5" x14ac:dyDescent="0.25">
      <c r="A254" s="218" t="str">
        <f>'таланты+инициативы0,262'!A230</f>
        <v>лампа накаливания</v>
      </c>
      <c r="B254" s="170" t="s">
        <v>84</v>
      </c>
      <c r="C254" s="344"/>
      <c r="D254" s="444">
        <f>7*0.369</f>
        <v>2.5830000000000002</v>
      </c>
      <c r="E254" s="383">
        <f>'таланты+инициативы0,262'!E230</f>
        <v>34</v>
      </c>
      <c r="F254" s="256">
        <f t="shared" si="13"/>
        <v>87.822000000000003</v>
      </c>
    </row>
    <row r="255" spans="1:6" ht="16.5" x14ac:dyDescent="0.25">
      <c r="A255" s="218" t="str">
        <f>'таланты+инициативы0,262'!A231</f>
        <v>ключ трубный</v>
      </c>
      <c r="B255" s="170" t="s">
        <v>84</v>
      </c>
      <c r="C255" s="344"/>
      <c r="D255" s="444">
        <v>0.36899999999999999</v>
      </c>
      <c r="E255" s="383">
        <f>'таланты+инициативы0,262'!E231</f>
        <v>847</v>
      </c>
      <c r="F255" s="256">
        <f t="shared" si="13"/>
        <v>312.54300000000001</v>
      </c>
    </row>
    <row r="256" spans="1:6" ht="16.5" x14ac:dyDescent="0.25">
      <c r="A256" s="218" t="str">
        <f>'таланты+инициативы0,262'!A232</f>
        <v>лента фум</v>
      </c>
      <c r="B256" s="170" t="s">
        <v>84</v>
      </c>
      <c r="C256" s="344"/>
      <c r="D256" s="444">
        <v>0.36899999999999999</v>
      </c>
      <c r="E256" s="383">
        <f>'таланты+инициативы0,262'!E232</f>
        <v>140</v>
      </c>
      <c r="F256" s="256">
        <f t="shared" si="13"/>
        <v>51.66</v>
      </c>
    </row>
    <row r="257" spans="1:6" ht="16.5" x14ac:dyDescent="0.25">
      <c r="A257" s="218" t="str">
        <f>'таланты+инициативы0,262'!A233</f>
        <v>защелка замка</v>
      </c>
      <c r="B257" s="170" t="s">
        <v>84</v>
      </c>
      <c r="C257" s="344"/>
      <c r="D257" s="444">
        <v>0.36899999999999999</v>
      </c>
      <c r="E257" s="383">
        <f>'таланты+инициативы0,262'!E233</f>
        <v>554</v>
      </c>
      <c r="F257" s="256">
        <f t="shared" si="13"/>
        <v>204.42599999999999</v>
      </c>
    </row>
    <row r="258" spans="1:6" ht="16.5" x14ac:dyDescent="0.25">
      <c r="A258" s="218" t="str">
        <f>'таланты+инициативы0,262'!A234</f>
        <v>стержни клеевые по керамике</v>
      </c>
      <c r="B258" s="170" t="s">
        <v>84</v>
      </c>
      <c r="C258" s="344"/>
      <c r="D258" s="444">
        <v>3.69</v>
      </c>
      <c r="E258" s="383">
        <f>'таланты+инициативы0,262'!E234</f>
        <v>180</v>
      </c>
      <c r="F258" s="256">
        <f t="shared" si="13"/>
        <v>664.2</v>
      </c>
    </row>
    <row r="259" spans="1:6" ht="16.5" x14ac:dyDescent="0.25">
      <c r="A259" s="218" t="str">
        <f>'таланты+инициативы0,262'!A235</f>
        <v>ГСМ УАЗ (Масло двигатель)</v>
      </c>
      <c r="B259" s="170" t="s">
        <v>84</v>
      </c>
      <c r="C259" s="344"/>
      <c r="D259" s="444">
        <f>20*0.369</f>
        <v>7.38</v>
      </c>
      <c r="E259" s="383">
        <f>'таланты+инициативы0,262'!E235</f>
        <v>400</v>
      </c>
      <c r="F259" s="256">
        <f t="shared" si="13"/>
        <v>2952</v>
      </c>
    </row>
    <row r="260" spans="1:6" ht="16.5" x14ac:dyDescent="0.25">
      <c r="A260" s="218" t="str">
        <f>'таланты+инициативы0,262'!A236</f>
        <v>ГСМ Бензин</v>
      </c>
      <c r="B260" s="170" t="s">
        <v>84</v>
      </c>
      <c r="C260" s="344"/>
      <c r="D260" s="444">
        <f>2476.3*0.369</f>
        <v>913.75470000000007</v>
      </c>
      <c r="E260" s="383">
        <f>'таланты+инициативы0,262'!E236</f>
        <v>50</v>
      </c>
      <c r="F260" s="256">
        <f t="shared" si="13"/>
        <v>45687.735000000001</v>
      </c>
    </row>
    <row r="261" spans="1:6" hidden="1" x14ac:dyDescent="0.25">
      <c r="A261" s="218">
        <f>'инновации+добровольчество0,369'!A244</f>
        <v>0</v>
      </c>
      <c r="B261" s="170" t="s">
        <v>84</v>
      </c>
      <c r="C261" s="344"/>
      <c r="D261" s="170">
        <f>PRODUCT(Лист1!G25,$A$212)</f>
        <v>11.07</v>
      </c>
      <c r="E261" s="331"/>
      <c r="F261" s="256">
        <f t="shared" si="13"/>
        <v>0</v>
      </c>
    </row>
    <row r="262" spans="1:6" hidden="1" x14ac:dyDescent="0.25">
      <c r="A262" s="218">
        <f>'инновации+добровольчество0,369'!A245</f>
        <v>0</v>
      </c>
      <c r="B262" s="170" t="s">
        <v>84</v>
      </c>
      <c r="C262" s="344"/>
      <c r="D262" s="170">
        <f>PRODUCT(Лист1!G26,$A$212)</f>
        <v>1.845</v>
      </c>
      <c r="E262" s="331"/>
      <c r="F262" s="256">
        <f t="shared" si="13"/>
        <v>0</v>
      </c>
    </row>
    <row r="263" spans="1:6" hidden="1" x14ac:dyDescent="0.25">
      <c r="A263" s="218">
        <f>'инновации+добровольчество0,369'!A246</f>
        <v>0</v>
      </c>
      <c r="B263" s="170" t="s">
        <v>84</v>
      </c>
      <c r="C263" s="344"/>
      <c r="D263" s="170">
        <f>PRODUCT(Лист1!G27,$A$212)</f>
        <v>7.38</v>
      </c>
      <c r="E263" s="331"/>
      <c r="F263" s="256">
        <f t="shared" si="13"/>
        <v>0</v>
      </c>
    </row>
    <row r="264" spans="1:6" hidden="1" x14ac:dyDescent="0.25">
      <c r="A264" s="218">
        <f>'инновации+добровольчество0,369'!A247</f>
        <v>0</v>
      </c>
      <c r="B264" s="170" t="s">
        <v>84</v>
      </c>
      <c r="C264" s="344"/>
      <c r="D264" s="170">
        <f>PRODUCT(Лист1!G28,$A$212)</f>
        <v>14.76</v>
      </c>
      <c r="E264" s="331"/>
      <c r="F264" s="256">
        <f t="shared" si="13"/>
        <v>0</v>
      </c>
    </row>
    <row r="265" spans="1:6" hidden="1" x14ac:dyDescent="0.25">
      <c r="A265" s="218">
        <f>'инновации+добровольчество0,369'!A248</f>
        <v>0</v>
      </c>
      <c r="B265" s="170" t="s">
        <v>84</v>
      </c>
      <c r="C265" s="344"/>
      <c r="D265" s="170">
        <f>PRODUCT(Лист1!G29,$A$212)</f>
        <v>3.69</v>
      </c>
      <c r="E265" s="331"/>
      <c r="F265" s="256">
        <f t="shared" si="13"/>
        <v>0</v>
      </c>
    </row>
    <row r="266" spans="1:6" hidden="1" x14ac:dyDescent="0.25">
      <c r="A266" s="218">
        <f>'инновации+добровольчество0,369'!A249</f>
        <v>0</v>
      </c>
      <c r="B266" s="170" t="s">
        <v>84</v>
      </c>
      <c r="C266" s="344"/>
      <c r="D266" s="170">
        <f>PRODUCT(Лист1!G30,$A$212)</f>
        <v>3.69</v>
      </c>
      <c r="E266" s="331"/>
      <c r="F266" s="256">
        <f t="shared" si="13"/>
        <v>0</v>
      </c>
    </row>
    <row r="267" spans="1:6" hidden="1" x14ac:dyDescent="0.25">
      <c r="A267" s="218">
        <f>'инновации+добровольчество0,369'!A250</f>
        <v>0</v>
      </c>
      <c r="B267" s="170" t="s">
        <v>84</v>
      </c>
      <c r="C267" s="344"/>
      <c r="D267" s="170">
        <f>PRODUCT(Лист1!G31,$A$212)</f>
        <v>3.69</v>
      </c>
      <c r="E267" s="331"/>
      <c r="F267" s="256">
        <f t="shared" si="13"/>
        <v>0</v>
      </c>
    </row>
    <row r="268" spans="1:6" hidden="1" x14ac:dyDescent="0.25">
      <c r="A268" s="218">
        <f>'инновации+добровольчество0,369'!A251</f>
        <v>0</v>
      </c>
      <c r="B268" s="170" t="s">
        <v>84</v>
      </c>
      <c r="C268" s="344"/>
      <c r="D268" s="170">
        <f>PRODUCT(Лист1!G32,$A$212)</f>
        <v>11.07</v>
      </c>
      <c r="E268" s="331"/>
      <c r="F268" s="256">
        <f t="shared" si="13"/>
        <v>0</v>
      </c>
    </row>
    <row r="269" spans="1:6" hidden="1" x14ac:dyDescent="0.25">
      <c r="A269" s="218">
        <f>'инновации+добровольчество0,369'!A252</f>
        <v>0</v>
      </c>
      <c r="B269" s="170" t="s">
        <v>84</v>
      </c>
      <c r="C269" s="344"/>
      <c r="D269" s="170">
        <f>PRODUCT(Лист1!G33,$A$212)</f>
        <v>19.556999999999999</v>
      </c>
      <c r="E269" s="331"/>
      <c r="F269" s="256">
        <f t="shared" si="13"/>
        <v>0</v>
      </c>
    </row>
    <row r="270" spans="1:6" hidden="1" x14ac:dyDescent="0.25">
      <c r="A270" s="218">
        <f>'инновации+добровольчество0,369'!A253</f>
        <v>0</v>
      </c>
      <c r="B270" s="170" t="s">
        <v>84</v>
      </c>
      <c r="C270" s="344"/>
      <c r="D270" s="170">
        <f>PRODUCT(Лист1!G34,$A$212)</f>
        <v>14.76</v>
      </c>
      <c r="E270" s="331"/>
      <c r="F270" s="256">
        <f t="shared" si="13"/>
        <v>0</v>
      </c>
    </row>
    <row r="271" spans="1:6" hidden="1" x14ac:dyDescent="0.25">
      <c r="A271" s="218">
        <f>'инновации+добровольчество0,369'!A254</f>
        <v>0</v>
      </c>
      <c r="B271" s="170" t="s">
        <v>84</v>
      </c>
      <c r="C271" s="344"/>
      <c r="D271" s="170">
        <f>PRODUCT(Лист1!G35,$A$212)</f>
        <v>18.45</v>
      </c>
      <c r="E271" s="331"/>
      <c r="F271" s="256">
        <f t="shared" si="13"/>
        <v>0</v>
      </c>
    </row>
    <row r="272" spans="1:6" hidden="1" x14ac:dyDescent="0.25">
      <c r="A272" s="218">
        <f>'инновации+добровольчество0,369'!A255</f>
        <v>0</v>
      </c>
      <c r="B272" s="170" t="s">
        <v>84</v>
      </c>
      <c r="C272" s="344"/>
      <c r="D272" s="170">
        <f>PRODUCT(Лист1!G36,$A$212)</f>
        <v>73.8</v>
      </c>
      <c r="E272" s="331"/>
      <c r="F272" s="256">
        <f t="shared" si="13"/>
        <v>0</v>
      </c>
    </row>
    <row r="273" spans="1:6" hidden="1" x14ac:dyDescent="0.25">
      <c r="A273" s="218">
        <f>'инновации+добровольчество0,369'!A256</f>
        <v>0</v>
      </c>
      <c r="B273" s="170" t="s">
        <v>84</v>
      </c>
      <c r="C273" s="344"/>
      <c r="D273" s="170">
        <f>PRODUCT(Лист1!G37,$A$212)</f>
        <v>25.83</v>
      </c>
      <c r="E273" s="331"/>
      <c r="F273" s="256">
        <f t="shared" si="13"/>
        <v>0</v>
      </c>
    </row>
    <row r="274" spans="1:6" hidden="1" x14ac:dyDescent="0.25">
      <c r="A274" s="218">
        <f>'инновации+добровольчество0,369'!A257</f>
        <v>0</v>
      </c>
      <c r="B274" s="170" t="s">
        <v>84</v>
      </c>
      <c r="C274" s="344"/>
      <c r="D274" s="170">
        <f>PRODUCT(Лист1!G38,$A$212)</f>
        <v>3.69</v>
      </c>
      <c r="E274" s="331"/>
      <c r="F274" s="256">
        <f t="shared" si="13"/>
        <v>0</v>
      </c>
    </row>
    <row r="275" spans="1:6" hidden="1" x14ac:dyDescent="0.25">
      <c r="A275" s="218">
        <f>'инновации+добровольчество0,369'!A258</f>
        <v>0</v>
      </c>
      <c r="B275" s="170" t="s">
        <v>84</v>
      </c>
      <c r="C275" s="344"/>
      <c r="D275" s="170">
        <f>PRODUCT(Лист1!G39,$A$212)</f>
        <v>3.69</v>
      </c>
      <c r="E275" s="331"/>
      <c r="F275" s="256">
        <f t="shared" si="13"/>
        <v>0</v>
      </c>
    </row>
    <row r="276" spans="1:6" hidden="1" x14ac:dyDescent="0.25">
      <c r="A276" s="218">
        <f>'инновации+добровольчество0,369'!A259</f>
        <v>0</v>
      </c>
      <c r="B276" s="170" t="s">
        <v>84</v>
      </c>
      <c r="C276" s="344"/>
      <c r="D276" s="170">
        <f>PRODUCT(Лист1!G40,$A$212)</f>
        <v>1107</v>
      </c>
      <c r="E276" s="331"/>
      <c r="F276" s="256">
        <f t="shared" ref="F276:F319" si="14">D276*E276</f>
        <v>0</v>
      </c>
    </row>
    <row r="277" spans="1:6" hidden="1" x14ac:dyDescent="0.25">
      <c r="A277" s="218">
        <f>'инновации+добровольчество0,369'!A260</f>
        <v>0</v>
      </c>
      <c r="B277" s="170" t="s">
        <v>84</v>
      </c>
      <c r="C277" s="344"/>
      <c r="D277" s="170">
        <f>PRODUCT(Лист1!G41,$A$212)</f>
        <v>0.36899999999999999</v>
      </c>
      <c r="E277" s="331"/>
      <c r="F277" s="256">
        <f t="shared" si="14"/>
        <v>0</v>
      </c>
    </row>
    <row r="278" spans="1:6" hidden="1" x14ac:dyDescent="0.25">
      <c r="A278" s="218">
        <f>'инновации+добровольчество0,369'!A261</f>
        <v>0</v>
      </c>
      <c r="B278" s="170" t="s">
        <v>84</v>
      </c>
      <c r="C278" s="344"/>
      <c r="D278" s="170">
        <f>PRODUCT(Лист1!G42,$A$212)</f>
        <v>0.36899999999999999</v>
      </c>
      <c r="E278" s="331"/>
      <c r="F278" s="256">
        <f t="shared" si="14"/>
        <v>0</v>
      </c>
    </row>
    <row r="279" spans="1:6" hidden="1" x14ac:dyDescent="0.25">
      <c r="A279" s="218">
        <f>'инновации+добровольчество0,369'!A262</f>
        <v>0</v>
      </c>
      <c r="B279" s="170" t="s">
        <v>84</v>
      </c>
      <c r="C279" s="344"/>
      <c r="D279" s="170">
        <f>PRODUCT(Лист1!G43,$A$212)</f>
        <v>0.36899999999999999</v>
      </c>
      <c r="E279" s="331"/>
      <c r="F279" s="256">
        <f t="shared" si="14"/>
        <v>0</v>
      </c>
    </row>
    <row r="280" spans="1:6" hidden="1" x14ac:dyDescent="0.25">
      <c r="A280" s="218">
        <f>'инновации+добровольчество0,369'!A263</f>
        <v>0</v>
      </c>
      <c r="B280" s="170" t="s">
        <v>84</v>
      </c>
      <c r="C280" s="344"/>
      <c r="D280" s="170">
        <f>PRODUCT(Лист1!G44,$A$212)</f>
        <v>0.36899999999999999</v>
      </c>
      <c r="E280" s="331"/>
      <c r="F280" s="256">
        <f t="shared" si="14"/>
        <v>0</v>
      </c>
    </row>
    <row r="281" spans="1:6" hidden="1" x14ac:dyDescent="0.25">
      <c r="A281" s="218">
        <f>'инновации+добровольчество0,369'!A264</f>
        <v>0</v>
      </c>
      <c r="B281" s="170" t="s">
        <v>84</v>
      </c>
      <c r="C281" s="344"/>
      <c r="D281" s="170">
        <f>PRODUCT(Лист1!G45,$A$212)</f>
        <v>0.36899999999999999</v>
      </c>
      <c r="E281" s="331"/>
      <c r="F281" s="256">
        <f t="shared" si="14"/>
        <v>0</v>
      </c>
    </row>
    <row r="282" spans="1:6" hidden="1" x14ac:dyDescent="0.25">
      <c r="A282" s="218">
        <f>'инновации+добровольчество0,369'!A265</f>
        <v>0</v>
      </c>
      <c r="B282" s="170" t="s">
        <v>84</v>
      </c>
      <c r="C282" s="344"/>
      <c r="D282" s="170">
        <f>PRODUCT(Лист1!G46,$A$212)</f>
        <v>0.36899999999999999</v>
      </c>
      <c r="E282" s="331"/>
      <c r="F282" s="256">
        <f t="shared" si="14"/>
        <v>0</v>
      </c>
    </row>
    <row r="283" spans="1:6" hidden="1" x14ac:dyDescent="0.25">
      <c r="A283" s="218">
        <f>'инновации+добровольчество0,369'!A266</f>
        <v>0</v>
      </c>
      <c r="B283" s="170" t="s">
        <v>84</v>
      </c>
      <c r="C283" s="344"/>
      <c r="D283" s="170">
        <f>PRODUCT(Лист1!G47,$A$212)</f>
        <v>0.36899999999999999</v>
      </c>
      <c r="E283" s="331"/>
      <c r="F283" s="256">
        <f t="shared" si="14"/>
        <v>0</v>
      </c>
    </row>
    <row r="284" spans="1:6" hidden="1" x14ac:dyDescent="0.25">
      <c r="A284" s="218">
        <f>'инновации+добровольчество0,369'!A267</f>
        <v>0</v>
      </c>
      <c r="B284" s="170" t="s">
        <v>84</v>
      </c>
      <c r="C284" s="344"/>
      <c r="D284" s="170">
        <f>PRODUCT(Лист1!G48,$A$212)</f>
        <v>0.36899999999999999</v>
      </c>
      <c r="E284" s="331"/>
      <c r="F284" s="256">
        <f t="shared" si="14"/>
        <v>0</v>
      </c>
    </row>
    <row r="285" spans="1:6" hidden="1" x14ac:dyDescent="0.25">
      <c r="A285" s="218">
        <f>'инновации+добровольчество0,369'!A268</f>
        <v>0</v>
      </c>
      <c r="B285" s="170" t="s">
        <v>84</v>
      </c>
      <c r="C285" s="344"/>
      <c r="D285" s="170">
        <f>PRODUCT(Лист1!G49,$A$212)</f>
        <v>0.36899999999999999</v>
      </c>
      <c r="E285" s="331"/>
      <c r="F285" s="256">
        <f t="shared" si="14"/>
        <v>0</v>
      </c>
    </row>
    <row r="286" spans="1:6" hidden="1" x14ac:dyDescent="0.25">
      <c r="A286" s="218">
        <f>'инновации+добровольчество0,369'!A269</f>
        <v>0</v>
      </c>
      <c r="B286" s="170" t="s">
        <v>84</v>
      </c>
      <c r="C286" s="344"/>
      <c r="D286" s="170">
        <f>PRODUCT(Лист1!G50,$A$212)</f>
        <v>0.36899999999999999</v>
      </c>
      <c r="E286" s="331"/>
      <c r="F286" s="256">
        <f t="shared" si="14"/>
        <v>0</v>
      </c>
    </row>
    <row r="287" spans="1:6" hidden="1" x14ac:dyDescent="0.25">
      <c r="A287" s="218">
        <f>'инновации+добровольчество0,369'!A270</f>
        <v>0</v>
      </c>
      <c r="B287" s="170" t="s">
        <v>84</v>
      </c>
      <c r="C287" s="344"/>
      <c r="D287" s="170">
        <f>PRODUCT(Лист1!G51,$A$212)</f>
        <v>0.36899999999999999</v>
      </c>
      <c r="E287" s="331"/>
      <c r="F287" s="256">
        <f t="shared" si="14"/>
        <v>0</v>
      </c>
    </row>
    <row r="288" spans="1:6" hidden="1" x14ac:dyDescent="0.25">
      <c r="A288" s="218">
        <f>'инновации+добровольчество0,369'!A271</f>
        <v>0</v>
      </c>
      <c r="B288" s="170" t="s">
        <v>84</v>
      </c>
      <c r="C288" s="344"/>
      <c r="D288" s="170">
        <f>PRODUCT(Лист1!G52,$A$212)</f>
        <v>0.36899999999999999</v>
      </c>
      <c r="E288" s="331"/>
      <c r="F288" s="256">
        <f t="shared" si="14"/>
        <v>0</v>
      </c>
    </row>
    <row r="289" spans="1:6" hidden="1" x14ac:dyDescent="0.25">
      <c r="A289" s="218">
        <f>'инновации+добровольчество0,369'!A272</f>
        <v>0</v>
      </c>
      <c r="B289" s="170" t="s">
        <v>84</v>
      </c>
      <c r="C289" s="344"/>
      <c r="D289" s="170">
        <f>PRODUCT(Лист1!G53,$A$212)</f>
        <v>0.36899999999999999</v>
      </c>
      <c r="E289" s="331"/>
      <c r="F289" s="256">
        <f t="shared" si="14"/>
        <v>0</v>
      </c>
    </row>
    <row r="290" spans="1:6" hidden="1" x14ac:dyDescent="0.25">
      <c r="A290" s="218">
        <f>'инновации+добровольчество0,369'!A273</f>
        <v>0</v>
      </c>
      <c r="B290" s="170" t="s">
        <v>84</v>
      </c>
      <c r="C290" s="344"/>
      <c r="D290" s="170">
        <f>PRODUCT(Лист1!G54,$A$212)</f>
        <v>0.36899999999999999</v>
      </c>
      <c r="E290" s="331"/>
      <c r="F290" s="256">
        <f t="shared" si="14"/>
        <v>0</v>
      </c>
    </row>
    <row r="291" spans="1:6" hidden="1" x14ac:dyDescent="0.25">
      <c r="A291" s="218">
        <f>'инновации+добровольчество0,369'!A274</f>
        <v>0</v>
      </c>
      <c r="B291" s="170" t="s">
        <v>84</v>
      </c>
      <c r="C291" s="344"/>
      <c r="D291" s="170">
        <f>PRODUCT(Лист1!G55,$A$212)</f>
        <v>0.36899999999999999</v>
      </c>
      <c r="E291" s="331"/>
      <c r="F291" s="256">
        <f t="shared" si="14"/>
        <v>0</v>
      </c>
    </row>
    <row r="292" spans="1:6" hidden="1" x14ac:dyDescent="0.25">
      <c r="A292" s="218">
        <f>'инновации+добровольчество0,369'!A275</f>
        <v>0</v>
      </c>
      <c r="B292" s="170" t="s">
        <v>84</v>
      </c>
      <c r="C292" s="344"/>
      <c r="D292" s="170">
        <f>PRODUCT(Лист1!G56,$A$212)</f>
        <v>0.36899999999999999</v>
      </c>
      <c r="E292" s="331"/>
      <c r="F292" s="256">
        <f t="shared" si="14"/>
        <v>0</v>
      </c>
    </row>
    <row r="293" spans="1:6" hidden="1" x14ac:dyDescent="0.25">
      <c r="A293" s="218">
        <f>'инновации+добровольчество0,369'!A276</f>
        <v>0</v>
      </c>
      <c r="B293" s="170" t="s">
        <v>84</v>
      </c>
      <c r="C293" s="344"/>
      <c r="D293" s="170">
        <f>PRODUCT(Лист1!G57,$A$212)</f>
        <v>0.36899999999999999</v>
      </c>
      <c r="E293" s="331"/>
      <c r="F293" s="256">
        <f t="shared" si="14"/>
        <v>0</v>
      </c>
    </row>
    <row r="294" spans="1:6" hidden="1" x14ac:dyDescent="0.25">
      <c r="A294" s="218">
        <f>'инновации+добровольчество0,369'!A277</f>
        <v>0</v>
      </c>
      <c r="B294" s="170" t="s">
        <v>84</v>
      </c>
      <c r="C294" s="344"/>
      <c r="D294" s="170">
        <f>PRODUCT(Лист1!G58,$A$212)</f>
        <v>0.36899999999999999</v>
      </c>
      <c r="E294" s="331"/>
      <c r="F294" s="256">
        <f t="shared" si="14"/>
        <v>0</v>
      </c>
    </row>
    <row r="295" spans="1:6" hidden="1" x14ac:dyDescent="0.25">
      <c r="A295" s="218">
        <f>'инновации+добровольчество0,369'!A278</f>
        <v>0</v>
      </c>
      <c r="B295" s="170" t="s">
        <v>84</v>
      </c>
      <c r="C295" s="344"/>
      <c r="D295" s="170">
        <f>PRODUCT(Лист1!G59,$A$212)</f>
        <v>0.36899999999999999</v>
      </c>
      <c r="E295" s="331"/>
      <c r="F295" s="256">
        <f t="shared" si="14"/>
        <v>0</v>
      </c>
    </row>
    <row r="296" spans="1:6" hidden="1" x14ac:dyDescent="0.25">
      <c r="A296" s="218">
        <f>'инновации+добровольчество0,369'!A279</f>
        <v>0</v>
      </c>
      <c r="B296" s="170" t="s">
        <v>84</v>
      </c>
      <c r="C296" s="344"/>
      <c r="D296" s="170">
        <f>PRODUCT(Лист1!G60,$A$212)</f>
        <v>0.36899999999999999</v>
      </c>
      <c r="E296" s="331"/>
      <c r="F296" s="256">
        <f t="shared" si="14"/>
        <v>0</v>
      </c>
    </row>
    <row r="297" spans="1:6" hidden="1" x14ac:dyDescent="0.25">
      <c r="A297" s="218">
        <f>'инновации+добровольчество0,369'!A280</f>
        <v>0</v>
      </c>
      <c r="B297" s="170" t="s">
        <v>84</v>
      </c>
      <c r="C297" s="344"/>
      <c r="D297" s="170">
        <f>PRODUCT(Лист1!G61,$A$212)</f>
        <v>0.36899999999999999</v>
      </c>
      <c r="E297" s="331"/>
      <c r="F297" s="256">
        <f t="shared" si="14"/>
        <v>0</v>
      </c>
    </row>
    <row r="298" spans="1:6" hidden="1" x14ac:dyDescent="0.25">
      <c r="A298" s="218">
        <f>'инновации+добровольчество0,369'!A281</f>
        <v>0</v>
      </c>
      <c r="B298" s="170" t="s">
        <v>84</v>
      </c>
      <c r="C298" s="344"/>
      <c r="D298" s="170">
        <f>PRODUCT(Лист1!G62,$A$212)</f>
        <v>0.36899999999999999</v>
      </c>
      <c r="E298" s="331"/>
      <c r="F298" s="256">
        <f t="shared" si="14"/>
        <v>0</v>
      </c>
    </row>
    <row r="299" spans="1:6" hidden="1" x14ac:dyDescent="0.25">
      <c r="A299" s="218">
        <f>'инновации+добровольчество0,369'!A282</f>
        <v>0</v>
      </c>
      <c r="B299" s="170" t="s">
        <v>84</v>
      </c>
      <c r="C299" s="344"/>
      <c r="D299" s="170">
        <f>PRODUCT(Лист1!G63,$A$212)</f>
        <v>0.36899999999999999</v>
      </c>
      <c r="E299" s="331"/>
      <c r="F299" s="256">
        <f t="shared" si="14"/>
        <v>0</v>
      </c>
    </row>
    <row r="300" spans="1:6" hidden="1" x14ac:dyDescent="0.25">
      <c r="A300" s="218">
        <f>'инновации+добровольчество0,369'!A283</f>
        <v>0</v>
      </c>
      <c r="B300" s="170" t="s">
        <v>84</v>
      </c>
      <c r="C300" s="344"/>
      <c r="D300" s="170">
        <f>PRODUCT(Лист1!G64,$A$212)</f>
        <v>0.36899999999999999</v>
      </c>
      <c r="E300" s="331"/>
      <c r="F300" s="256">
        <f t="shared" si="14"/>
        <v>0</v>
      </c>
    </row>
    <row r="301" spans="1:6" hidden="1" x14ac:dyDescent="0.25">
      <c r="A301" s="218">
        <f>'инновации+добровольчество0,369'!A284</f>
        <v>0</v>
      </c>
      <c r="B301" s="170" t="s">
        <v>84</v>
      </c>
      <c r="C301" s="344"/>
      <c r="D301" s="170">
        <f>PRODUCT(Лист1!G65,$A$212)</f>
        <v>0.36899999999999999</v>
      </c>
      <c r="E301" s="331"/>
      <c r="F301" s="256">
        <f t="shared" si="14"/>
        <v>0</v>
      </c>
    </row>
    <row r="302" spans="1:6" hidden="1" x14ac:dyDescent="0.25">
      <c r="A302" s="218">
        <f>'инновации+добровольчество0,369'!A285</f>
        <v>0</v>
      </c>
      <c r="B302" s="170" t="s">
        <v>84</v>
      </c>
      <c r="C302" s="344"/>
      <c r="D302" s="170">
        <f>PRODUCT(Лист1!G66,$A$212)</f>
        <v>0.36899999999999999</v>
      </c>
      <c r="E302" s="331"/>
      <c r="F302" s="256">
        <f t="shared" si="14"/>
        <v>0</v>
      </c>
    </row>
    <row r="303" spans="1:6" hidden="1" x14ac:dyDescent="0.25">
      <c r="A303" s="218">
        <f>'инновации+добровольчество0,369'!A286</f>
        <v>0</v>
      </c>
      <c r="B303" s="170" t="s">
        <v>84</v>
      </c>
      <c r="C303" s="344"/>
      <c r="D303" s="170">
        <f>PRODUCT(Лист1!G67,$A$212)</f>
        <v>0.36899999999999999</v>
      </c>
      <c r="E303" s="331"/>
      <c r="F303" s="256">
        <f t="shared" si="14"/>
        <v>0</v>
      </c>
    </row>
    <row r="304" spans="1:6" hidden="1" x14ac:dyDescent="0.25">
      <c r="A304" s="218">
        <f>'инновации+добровольчество0,369'!A287</f>
        <v>0</v>
      </c>
      <c r="B304" s="170" t="s">
        <v>84</v>
      </c>
      <c r="C304" s="344"/>
      <c r="D304" s="170">
        <f>PRODUCT(Лист1!G68,$A$212)</f>
        <v>0.36899999999999999</v>
      </c>
      <c r="E304" s="331"/>
      <c r="F304" s="256">
        <f t="shared" si="14"/>
        <v>0</v>
      </c>
    </row>
    <row r="305" spans="1:6" hidden="1" x14ac:dyDescent="0.25">
      <c r="A305" s="218">
        <f>'инновации+добровольчество0,369'!A288</f>
        <v>0</v>
      </c>
      <c r="B305" s="170" t="s">
        <v>84</v>
      </c>
      <c r="C305" s="344"/>
      <c r="D305" s="170">
        <f>PRODUCT(Лист1!G69,$A$212)</f>
        <v>0.36899999999999999</v>
      </c>
      <c r="E305" s="331"/>
      <c r="F305" s="256">
        <f t="shared" si="14"/>
        <v>0</v>
      </c>
    </row>
    <row r="306" spans="1:6" hidden="1" x14ac:dyDescent="0.25">
      <c r="A306" s="218">
        <f>'инновации+добровольчество0,369'!A289</f>
        <v>0</v>
      </c>
      <c r="B306" s="170" t="s">
        <v>84</v>
      </c>
      <c r="C306" s="344"/>
      <c r="D306" s="170">
        <f>PRODUCT(Лист1!G70,$A$212)</f>
        <v>0.36899999999999999</v>
      </c>
      <c r="E306" s="331"/>
      <c r="F306" s="256">
        <f t="shared" si="14"/>
        <v>0</v>
      </c>
    </row>
    <row r="307" spans="1:6" hidden="1" x14ac:dyDescent="0.25">
      <c r="A307" s="218">
        <f>'инновации+добровольчество0,369'!A290</f>
        <v>0</v>
      </c>
      <c r="B307" s="170" t="s">
        <v>84</v>
      </c>
      <c r="C307" s="344"/>
      <c r="D307" s="170">
        <f>PRODUCT(Лист1!G71,$A$212)</f>
        <v>0.36899999999999999</v>
      </c>
      <c r="E307" s="331"/>
      <c r="F307" s="256">
        <f t="shared" si="14"/>
        <v>0</v>
      </c>
    </row>
    <row r="308" spans="1:6" hidden="1" x14ac:dyDescent="0.25">
      <c r="A308" s="218">
        <f>'инновации+добровольчество0,369'!A291</f>
        <v>0</v>
      </c>
      <c r="B308" s="170" t="s">
        <v>84</v>
      </c>
      <c r="C308" s="344"/>
      <c r="D308" s="170">
        <f>PRODUCT(Лист1!G72,$A$212)</f>
        <v>0.36899999999999999</v>
      </c>
      <c r="E308" s="331"/>
      <c r="F308" s="256">
        <f t="shared" si="14"/>
        <v>0</v>
      </c>
    </row>
    <row r="309" spans="1:6" hidden="1" x14ac:dyDescent="0.25">
      <c r="A309" s="218">
        <f>'инновации+добровольчество0,369'!A292</f>
        <v>0</v>
      </c>
      <c r="B309" s="170" t="s">
        <v>84</v>
      </c>
      <c r="C309" s="344"/>
      <c r="D309" s="170">
        <f>PRODUCT(Лист1!G73,$A$212)</f>
        <v>0.36899999999999999</v>
      </c>
      <c r="E309" s="331"/>
      <c r="F309" s="256">
        <f t="shared" si="14"/>
        <v>0</v>
      </c>
    </row>
    <row r="310" spans="1:6" hidden="1" x14ac:dyDescent="0.25">
      <c r="A310" s="218">
        <f>'инновации+добровольчество0,369'!A293</f>
        <v>0</v>
      </c>
      <c r="B310" s="170" t="s">
        <v>84</v>
      </c>
      <c r="C310" s="344"/>
      <c r="D310" s="170">
        <f>PRODUCT(Лист1!G74,$A$212)</f>
        <v>0.36899999999999999</v>
      </c>
      <c r="E310" s="331"/>
      <c r="F310" s="256">
        <f t="shared" si="14"/>
        <v>0</v>
      </c>
    </row>
    <row r="311" spans="1:6" hidden="1" x14ac:dyDescent="0.25">
      <c r="A311" s="218">
        <f>'инновации+добровольчество0,369'!A294</f>
        <v>0</v>
      </c>
      <c r="B311" s="170" t="s">
        <v>84</v>
      </c>
      <c r="C311" s="344"/>
      <c r="D311" s="170">
        <f>PRODUCT(Лист1!G75,$A$212)</f>
        <v>0.36899999999999999</v>
      </c>
      <c r="E311" s="331"/>
      <c r="F311" s="256">
        <f t="shared" si="14"/>
        <v>0</v>
      </c>
    </row>
    <row r="312" spans="1:6" hidden="1" x14ac:dyDescent="0.25">
      <c r="A312" s="218">
        <f>'инновации+добровольчество0,369'!A295</f>
        <v>0</v>
      </c>
      <c r="B312" s="170" t="s">
        <v>84</v>
      </c>
      <c r="C312" s="344"/>
      <c r="D312" s="170">
        <f>PRODUCT(Лист1!G76,$A$212)</f>
        <v>0.36899999999999999</v>
      </c>
      <c r="E312" s="331"/>
      <c r="F312" s="256">
        <f t="shared" si="14"/>
        <v>0</v>
      </c>
    </row>
    <row r="313" spans="1:6" hidden="1" x14ac:dyDescent="0.25">
      <c r="A313" s="218">
        <f>'инновации+добровольчество0,369'!A296</f>
        <v>0</v>
      </c>
      <c r="B313" s="170" t="s">
        <v>84</v>
      </c>
      <c r="C313" s="344"/>
      <c r="D313" s="170">
        <f>PRODUCT(Лист1!G77,$A$212)</f>
        <v>0.36899999999999999</v>
      </c>
      <c r="E313" s="331"/>
      <c r="F313" s="256">
        <f t="shared" si="14"/>
        <v>0</v>
      </c>
    </row>
    <row r="314" spans="1:6" hidden="1" x14ac:dyDescent="0.25">
      <c r="A314" s="218">
        <f>'инновации+добровольчество0,369'!A297</f>
        <v>0</v>
      </c>
      <c r="B314" s="170" t="s">
        <v>84</v>
      </c>
      <c r="C314" s="344"/>
      <c r="D314" s="170">
        <f>PRODUCT(Лист1!G78,$A$212)</f>
        <v>0.36899999999999999</v>
      </c>
      <c r="E314" s="331"/>
      <c r="F314" s="256">
        <f t="shared" si="14"/>
        <v>0</v>
      </c>
    </row>
    <row r="315" spans="1:6" hidden="1" x14ac:dyDescent="0.25">
      <c r="A315" s="218">
        <f>'инновации+добровольчество0,369'!A298</f>
        <v>0</v>
      </c>
      <c r="B315" s="170" t="s">
        <v>84</v>
      </c>
      <c r="C315" s="344"/>
      <c r="D315" s="170">
        <f>PRODUCT(Лист1!G79,$A$212)</f>
        <v>0.36899999999999999</v>
      </c>
      <c r="E315" s="331"/>
      <c r="F315" s="256">
        <f t="shared" si="14"/>
        <v>0</v>
      </c>
    </row>
    <row r="316" spans="1:6" hidden="1" x14ac:dyDescent="0.25">
      <c r="A316" s="218">
        <f>'инновации+добровольчество0,369'!A299</f>
        <v>0</v>
      </c>
      <c r="B316" s="170" t="s">
        <v>84</v>
      </c>
      <c r="C316" s="344"/>
      <c r="D316" s="170">
        <f>PRODUCT(Лист1!G80,$A$212)</f>
        <v>0.36899999999999999</v>
      </c>
      <c r="E316" s="331"/>
      <c r="F316" s="256">
        <f t="shared" si="14"/>
        <v>0</v>
      </c>
    </row>
    <row r="317" spans="1:6" hidden="1" x14ac:dyDescent="0.25">
      <c r="A317" s="218">
        <f>'инновации+добровольчество0,369'!A300</f>
        <v>0</v>
      </c>
      <c r="B317" s="170" t="s">
        <v>84</v>
      </c>
      <c r="C317" s="344"/>
      <c r="D317" s="170">
        <f>PRODUCT(Лист1!G81,$A$212)</f>
        <v>0.36899999999999999</v>
      </c>
      <c r="E317" s="331"/>
      <c r="F317" s="256">
        <f t="shared" si="14"/>
        <v>0</v>
      </c>
    </row>
    <row r="318" spans="1:6" hidden="1" x14ac:dyDescent="0.25">
      <c r="A318" s="218">
        <f>'инновации+добровольчество0,369'!A301</f>
        <v>0</v>
      </c>
      <c r="B318" s="170" t="s">
        <v>84</v>
      </c>
      <c r="C318" s="344"/>
      <c r="D318" s="170">
        <f>PRODUCT(Лист1!G82,$A$212)</f>
        <v>0.36899999999999999</v>
      </c>
      <c r="E318" s="331"/>
      <c r="F318" s="256">
        <f t="shared" si="14"/>
        <v>0</v>
      </c>
    </row>
    <row r="319" spans="1:6" hidden="1" x14ac:dyDescent="0.25">
      <c r="A319" s="218">
        <f>'инновации+добровольчество0,369'!A302</f>
        <v>0</v>
      </c>
      <c r="B319" s="170" t="s">
        <v>84</v>
      </c>
      <c r="C319" s="344"/>
      <c r="D319" s="170">
        <f>PRODUCT(Лист1!G83,$A$212)</f>
        <v>0.36899999999999999</v>
      </c>
      <c r="E319" s="331"/>
      <c r="F319" s="256">
        <f t="shared" si="14"/>
        <v>0</v>
      </c>
    </row>
    <row r="320" spans="1:6" hidden="1" x14ac:dyDescent="0.25">
      <c r="A320" s="218">
        <f>'инновации+добровольчество0,369'!A303</f>
        <v>0</v>
      </c>
      <c r="B320" s="170" t="s">
        <v>84</v>
      </c>
      <c r="C320" s="344"/>
      <c r="D320" s="170">
        <f>PRODUCT(Лист1!G84,$A$212)</f>
        <v>0.36899999999999999</v>
      </c>
      <c r="E320" s="331"/>
      <c r="F320" s="256">
        <f t="shared" ref="F320:F383" si="15">D320*E320</f>
        <v>0</v>
      </c>
    </row>
    <row r="321" spans="1:6" hidden="1" x14ac:dyDescent="0.25">
      <c r="A321" s="218">
        <f>'инновации+добровольчество0,369'!A304</f>
        <v>0</v>
      </c>
      <c r="B321" s="170" t="s">
        <v>84</v>
      </c>
      <c r="C321" s="344"/>
      <c r="D321" s="170">
        <f>PRODUCT(Лист1!G85,$A$212)</f>
        <v>0.36899999999999999</v>
      </c>
      <c r="E321" s="331"/>
      <c r="F321" s="256">
        <f t="shared" si="15"/>
        <v>0</v>
      </c>
    </row>
    <row r="322" spans="1:6" hidden="1" x14ac:dyDescent="0.25">
      <c r="A322" s="218">
        <f>'инновации+добровольчество0,369'!A305</f>
        <v>0</v>
      </c>
      <c r="B322" s="170" t="s">
        <v>84</v>
      </c>
      <c r="C322" s="344"/>
      <c r="D322" s="170">
        <f>PRODUCT(Лист1!G86,$A$212)</f>
        <v>0.36899999999999999</v>
      </c>
      <c r="E322" s="331"/>
      <c r="F322" s="256">
        <f t="shared" si="15"/>
        <v>0</v>
      </c>
    </row>
    <row r="323" spans="1:6" hidden="1" x14ac:dyDescent="0.25">
      <c r="A323" s="218">
        <f>'инновации+добровольчество0,369'!A306</f>
        <v>0</v>
      </c>
      <c r="B323" s="170" t="s">
        <v>84</v>
      </c>
      <c r="C323" s="344"/>
      <c r="D323" s="170">
        <f>PRODUCT(Лист1!G87,$A$212)</f>
        <v>0.36899999999999999</v>
      </c>
      <c r="E323" s="331"/>
      <c r="F323" s="256">
        <f t="shared" si="15"/>
        <v>0</v>
      </c>
    </row>
    <row r="324" spans="1:6" hidden="1" x14ac:dyDescent="0.25">
      <c r="A324" s="218">
        <f>'инновации+добровольчество0,369'!A307</f>
        <v>0</v>
      </c>
      <c r="B324" s="170" t="s">
        <v>84</v>
      </c>
      <c r="C324" s="344"/>
      <c r="D324" s="170">
        <f>PRODUCT(Лист1!G88,$A$212)</f>
        <v>0.36899999999999999</v>
      </c>
      <c r="E324" s="331"/>
      <c r="F324" s="256">
        <f t="shared" si="15"/>
        <v>0</v>
      </c>
    </row>
    <row r="325" spans="1:6" hidden="1" x14ac:dyDescent="0.25">
      <c r="A325" s="218">
        <f>'инновации+добровольчество0,369'!A308</f>
        <v>0</v>
      </c>
      <c r="B325" s="170" t="s">
        <v>84</v>
      </c>
      <c r="C325" s="344"/>
      <c r="D325" s="170">
        <f>PRODUCT(Лист1!G89,$A$212)</f>
        <v>0.36899999999999999</v>
      </c>
      <c r="E325" s="331"/>
      <c r="F325" s="256">
        <f t="shared" si="15"/>
        <v>0</v>
      </c>
    </row>
    <row r="326" spans="1:6" hidden="1" x14ac:dyDescent="0.25">
      <c r="A326" s="218">
        <f>'инновации+добровольчество0,369'!A309</f>
        <v>0</v>
      </c>
      <c r="B326" s="170" t="s">
        <v>84</v>
      </c>
      <c r="C326" s="344"/>
      <c r="D326" s="170">
        <f>PRODUCT(Лист1!G90,$A$212)</f>
        <v>0.36899999999999999</v>
      </c>
      <c r="E326" s="331"/>
      <c r="F326" s="256">
        <f t="shared" si="15"/>
        <v>0</v>
      </c>
    </row>
    <row r="327" spans="1:6" hidden="1" x14ac:dyDescent="0.25">
      <c r="A327" s="218">
        <f>'инновации+добровольчество0,369'!A310</f>
        <v>0</v>
      </c>
      <c r="B327" s="170" t="s">
        <v>84</v>
      </c>
      <c r="C327" s="344"/>
      <c r="D327" s="170">
        <f>PRODUCT(Лист1!G91,$A$212)</f>
        <v>0.36899999999999999</v>
      </c>
      <c r="E327" s="331"/>
      <c r="F327" s="256">
        <f t="shared" si="15"/>
        <v>0</v>
      </c>
    </row>
    <row r="328" spans="1:6" hidden="1" x14ac:dyDescent="0.25">
      <c r="A328" s="218">
        <f>'инновации+добровольчество0,369'!A311</f>
        <v>0</v>
      </c>
      <c r="B328" s="170" t="s">
        <v>84</v>
      </c>
      <c r="C328" s="344"/>
      <c r="D328" s="170">
        <f>PRODUCT(Лист1!G92,$A$212)</f>
        <v>0.36899999999999999</v>
      </c>
      <c r="E328" s="331"/>
      <c r="F328" s="256">
        <f t="shared" si="15"/>
        <v>0</v>
      </c>
    </row>
    <row r="329" spans="1:6" hidden="1" x14ac:dyDescent="0.25">
      <c r="A329" s="218">
        <f>'инновации+добровольчество0,369'!A312</f>
        <v>0</v>
      </c>
      <c r="B329" s="170" t="s">
        <v>84</v>
      </c>
      <c r="C329" s="344"/>
      <c r="D329" s="170">
        <f>PRODUCT(Лист1!G93,$A$212)</f>
        <v>0.36899999999999999</v>
      </c>
      <c r="E329" s="331">
        <f>Лист1!H93</f>
        <v>0</v>
      </c>
      <c r="F329" s="256">
        <f t="shared" si="15"/>
        <v>0</v>
      </c>
    </row>
    <row r="330" spans="1:6" hidden="1" x14ac:dyDescent="0.25">
      <c r="A330" s="218">
        <f>'инновации+добровольчество0,369'!A313</f>
        <v>0</v>
      </c>
      <c r="B330" s="170" t="s">
        <v>84</v>
      </c>
      <c r="C330" s="344"/>
      <c r="D330" s="170">
        <f>PRODUCT(Лист1!G94,$A$212)</f>
        <v>0.36899999999999999</v>
      </c>
      <c r="E330" s="331">
        <f>Лист1!H94</f>
        <v>0</v>
      </c>
      <c r="F330" s="256">
        <f t="shared" si="15"/>
        <v>0</v>
      </c>
    </row>
    <row r="331" spans="1:6" hidden="1" x14ac:dyDescent="0.25">
      <c r="A331" s="218">
        <f>'инновации+добровольчество0,369'!A314</f>
        <v>0</v>
      </c>
      <c r="B331" s="170" t="s">
        <v>84</v>
      </c>
      <c r="C331" s="344"/>
      <c r="D331" s="170">
        <f>PRODUCT(Лист1!G95,$A$212)</f>
        <v>0.36899999999999999</v>
      </c>
      <c r="E331" s="331">
        <f>Лист1!H95</f>
        <v>0</v>
      </c>
      <c r="F331" s="256">
        <f t="shared" si="15"/>
        <v>0</v>
      </c>
    </row>
    <row r="332" spans="1:6" hidden="1" x14ac:dyDescent="0.25">
      <c r="A332" s="218">
        <f>'инновации+добровольчество0,369'!A315</f>
        <v>0</v>
      </c>
      <c r="B332" s="170" t="s">
        <v>84</v>
      </c>
      <c r="C332" s="344"/>
      <c r="D332" s="170">
        <f>PRODUCT(Лист1!G96,$A$212)</f>
        <v>0.36899999999999999</v>
      </c>
      <c r="E332" s="331">
        <f>Лист1!H96</f>
        <v>0</v>
      </c>
      <c r="F332" s="256">
        <f t="shared" si="15"/>
        <v>0</v>
      </c>
    </row>
    <row r="333" spans="1:6" hidden="1" x14ac:dyDescent="0.25">
      <c r="A333" s="218">
        <f>'инновации+добровольчество0,369'!A316</f>
        <v>0</v>
      </c>
      <c r="B333" s="170" t="s">
        <v>84</v>
      </c>
      <c r="C333" s="344"/>
      <c r="D333" s="170">
        <f>PRODUCT(Лист1!G97,$A$212)</f>
        <v>0.36899999999999999</v>
      </c>
      <c r="E333" s="331">
        <f>Лист1!H97</f>
        <v>0</v>
      </c>
      <c r="F333" s="256">
        <f t="shared" si="15"/>
        <v>0</v>
      </c>
    </row>
    <row r="334" spans="1:6" hidden="1" x14ac:dyDescent="0.25">
      <c r="A334" s="218">
        <f>'инновации+добровольчество0,369'!A317</f>
        <v>0</v>
      </c>
      <c r="B334" s="170" t="s">
        <v>84</v>
      </c>
      <c r="C334" s="344"/>
      <c r="D334" s="170">
        <f>PRODUCT(Лист1!G98,$A$212)</f>
        <v>0.36899999999999999</v>
      </c>
      <c r="E334" s="331">
        <f>Лист1!H98</f>
        <v>0</v>
      </c>
      <c r="F334" s="256">
        <f t="shared" si="15"/>
        <v>0</v>
      </c>
    </row>
    <row r="335" spans="1:6" hidden="1" x14ac:dyDescent="0.25">
      <c r="A335" s="218">
        <f>'инновации+добровольчество0,369'!A318</f>
        <v>0</v>
      </c>
      <c r="B335" s="170" t="s">
        <v>84</v>
      </c>
      <c r="C335" s="344"/>
      <c r="D335" s="170">
        <f>PRODUCT(Лист1!G99,$A$212)</f>
        <v>0.36899999999999999</v>
      </c>
      <c r="E335" s="331">
        <f>Лист1!H99</f>
        <v>0</v>
      </c>
      <c r="F335" s="256">
        <f t="shared" si="15"/>
        <v>0</v>
      </c>
    </row>
    <row r="336" spans="1:6" hidden="1" x14ac:dyDescent="0.25">
      <c r="A336" s="218">
        <f>'инновации+добровольчество0,369'!A319</f>
        <v>0</v>
      </c>
      <c r="B336" s="170" t="s">
        <v>84</v>
      </c>
      <c r="C336" s="344"/>
      <c r="D336" s="170">
        <f>PRODUCT(Лист1!G100,$A$212)</f>
        <v>0.36899999999999999</v>
      </c>
      <c r="E336" s="331">
        <f>Лист1!H100</f>
        <v>0</v>
      </c>
      <c r="F336" s="256">
        <f t="shared" si="15"/>
        <v>0</v>
      </c>
    </row>
    <row r="337" spans="1:6" hidden="1" x14ac:dyDescent="0.25">
      <c r="A337" s="218">
        <f>'инновации+добровольчество0,369'!A320</f>
        <v>0</v>
      </c>
      <c r="B337" s="170" t="s">
        <v>84</v>
      </c>
      <c r="C337" s="344"/>
      <c r="D337" s="170">
        <f>PRODUCT(Лист1!G101,$A$212)</f>
        <v>0.36899999999999999</v>
      </c>
      <c r="E337" s="331">
        <f>Лист1!H101</f>
        <v>0</v>
      </c>
      <c r="F337" s="256">
        <f t="shared" si="15"/>
        <v>0</v>
      </c>
    </row>
    <row r="338" spans="1:6" hidden="1" x14ac:dyDescent="0.25">
      <c r="A338" s="218">
        <f>'инновации+добровольчество0,369'!A321</f>
        <v>0</v>
      </c>
      <c r="B338" s="170" t="s">
        <v>84</v>
      </c>
      <c r="C338" s="344"/>
      <c r="D338" s="170">
        <f>PRODUCT(Лист1!G102,$A$212)</f>
        <v>0.36899999999999999</v>
      </c>
      <c r="E338" s="331">
        <f>Лист1!H102</f>
        <v>0</v>
      </c>
      <c r="F338" s="256">
        <f t="shared" si="15"/>
        <v>0</v>
      </c>
    </row>
    <row r="339" spans="1:6" hidden="1" x14ac:dyDescent="0.25">
      <c r="A339" s="218">
        <f>'инновации+добровольчество0,369'!A322</f>
        <v>0</v>
      </c>
      <c r="B339" s="170" t="s">
        <v>84</v>
      </c>
      <c r="C339" s="344"/>
      <c r="D339" s="170">
        <f>PRODUCT(Лист1!G103,$A$212)</f>
        <v>0.36899999999999999</v>
      </c>
      <c r="E339" s="331">
        <f>Лист1!H103</f>
        <v>0</v>
      </c>
      <c r="F339" s="256">
        <f t="shared" si="15"/>
        <v>0</v>
      </c>
    </row>
    <row r="340" spans="1:6" hidden="1" x14ac:dyDescent="0.25">
      <c r="A340" s="218">
        <f>'инновации+добровольчество0,369'!A323</f>
        <v>0</v>
      </c>
      <c r="B340" s="170" t="s">
        <v>84</v>
      </c>
      <c r="C340" s="344"/>
      <c r="D340" s="170">
        <f>PRODUCT(Лист1!G104,$A$212)</f>
        <v>0.36899999999999999</v>
      </c>
      <c r="E340" s="331">
        <f>Лист1!H104</f>
        <v>0</v>
      </c>
      <c r="F340" s="256">
        <f t="shared" si="15"/>
        <v>0</v>
      </c>
    </row>
    <row r="341" spans="1:6" hidden="1" x14ac:dyDescent="0.25">
      <c r="A341" s="218">
        <f>'инновации+добровольчество0,369'!A324</f>
        <v>0</v>
      </c>
      <c r="B341" s="170" t="s">
        <v>84</v>
      </c>
      <c r="C341" s="344"/>
      <c r="D341" s="170">
        <f>PRODUCT(Лист1!G105,$A$212)</f>
        <v>0.36899999999999999</v>
      </c>
      <c r="E341" s="331">
        <f>Лист1!H105</f>
        <v>0</v>
      </c>
      <c r="F341" s="256">
        <f t="shared" si="15"/>
        <v>0</v>
      </c>
    </row>
    <row r="342" spans="1:6" hidden="1" x14ac:dyDescent="0.25">
      <c r="A342" s="218">
        <f>'инновации+добровольчество0,369'!A325</f>
        <v>0</v>
      </c>
      <c r="B342" s="170" t="s">
        <v>84</v>
      </c>
      <c r="C342" s="344"/>
      <c r="D342" s="170">
        <f>PRODUCT(Лист1!G106,$A$212)</f>
        <v>0.36899999999999999</v>
      </c>
      <c r="E342" s="331">
        <f>Лист1!H106</f>
        <v>0</v>
      </c>
      <c r="F342" s="256">
        <f t="shared" si="15"/>
        <v>0</v>
      </c>
    </row>
    <row r="343" spans="1:6" hidden="1" x14ac:dyDescent="0.25">
      <c r="A343" s="218">
        <f>'инновации+добровольчество0,369'!A326</f>
        <v>0</v>
      </c>
      <c r="B343" s="170" t="s">
        <v>84</v>
      </c>
      <c r="C343" s="344"/>
      <c r="D343" s="170">
        <f>PRODUCT(Лист1!G107,$A$212)</f>
        <v>0.36899999999999999</v>
      </c>
      <c r="E343" s="331">
        <f>Лист1!H107</f>
        <v>0</v>
      </c>
      <c r="F343" s="256">
        <f t="shared" si="15"/>
        <v>0</v>
      </c>
    </row>
    <row r="344" spans="1:6" hidden="1" x14ac:dyDescent="0.25">
      <c r="A344" s="218">
        <f>'инновации+добровольчество0,369'!A327</f>
        <v>0</v>
      </c>
      <c r="B344" s="170" t="s">
        <v>84</v>
      </c>
      <c r="C344" s="344"/>
      <c r="D344" s="170">
        <f>PRODUCT(Лист1!G108,$A$212)</f>
        <v>0.36899999999999999</v>
      </c>
      <c r="E344" s="331">
        <f>Лист1!H108</f>
        <v>0</v>
      </c>
      <c r="F344" s="256">
        <f t="shared" si="15"/>
        <v>0</v>
      </c>
    </row>
    <row r="345" spans="1:6" hidden="1" x14ac:dyDescent="0.25">
      <c r="A345" s="218">
        <f>'инновации+добровольчество0,369'!A328</f>
        <v>0</v>
      </c>
      <c r="B345" s="170" t="s">
        <v>84</v>
      </c>
      <c r="C345" s="344"/>
      <c r="D345" s="170">
        <f>PRODUCT(Лист1!G109,$A$212)</f>
        <v>0.36899999999999999</v>
      </c>
      <c r="E345" s="331">
        <f>Лист1!H109</f>
        <v>0</v>
      </c>
      <c r="F345" s="256">
        <f t="shared" si="15"/>
        <v>0</v>
      </c>
    </row>
    <row r="346" spans="1:6" hidden="1" x14ac:dyDescent="0.25">
      <c r="A346" s="218">
        <f>'инновации+добровольчество0,369'!A329</f>
        <v>0</v>
      </c>
      <c r="B346" s="170" t="s">
        <v>84</v>
      </c>
      <c r="C346" s="344"/>
      <c r="D346" s="170">
        <f>PRODUCT(Лист1!G110,$A$212)</f>
        <v>0.36899999999999999</v>
      </c>
      <c r="E346" s="331">
        <f>Лист1!H110</f>
        <v>0</v>
      </c>
      <c r="F346" s="256">
        <f t="shared" si="15"/>
        <v>0</v>
      </c>
    </row>
    <row r="347" spans="1:6" hidden="1" x14ac:dyDescent="0.25">
      <c r="A347" s="218">
        <f>'инновации+добровольчество0,369'!A330</f>
        <v>0</v>
      </c>
      <c r="B347" s="170" t="s">
        <v>84</v>
      </c>
      <c r="C347" s="344"/>
      <c r="D347" s="170">
        <f>PRODUCT(Лист1!G111,$A$212)</f>
        <v>0.36899999999999999</v>
      </c>
      <c r="E347" s="331">
        <f>Лист1!H111</f>
        <v>0</v>
      </c>
      <c r="F347" s="256">
        <f t="shared" si="15"/>
        <v>0</v>
      </c>
    </row>
    <row r="348" spans="1:6" hidden="1" x14ac:dyDescent="0.25">
      <c r="A348" s="218">
        <f>'инновации+добровольчество0,369'!A331</f>
        <v>0</v>
      </c>
      <c r="B348" s="170" t="s">
        <v>84</v>
      </c>
      <c r="C348" s="344"/>
      <c r="D348" s="170">
        <f>PRODUCT(Лист1!G112,$A$212)</f>
        <v>0.36899999999999999</v>
      </c>
      <c r="E348" s="331">
        <f>Лист1!H112</f>
        <v>0</v>
      </c>
      <c r="F348" s="256">
        <f t="shared" si="15"/>
        <v>0</v>
      </c>
    </row>
    <row r="349" spans="1:6" hidden="1" x14ac:dyDescent="0.25">
      <c r="A349" s="218">
        <f>'инновации+добровольчество0,369'!A332</f>
        <v>0</v>
      </c>
      <c r="B349" s="170" t="s">
        <v>84</v>
      </c>
      <c r="C349" s="344"/>
      <c r="D349" s="170">
        <f>PRODUCT(Лист1!G113,$A$212)</f>
        <v>0.36899999999999999</v>
      </c>
      <c r="E349" s="331">
        <f>Лист1!H113</f>
        <v>0</v>
      </c>
      <c r="F349" s="256">
        <f t="shared" si="15"/>
        <v>0</v>
      </c>
    </row>
    <row r="350" spans="1:6" hidden="1" x14ac:dyDescent="0.25">
      <c r="A350" s="218">
        <f>'инновации+добровольчество0,369'!A333</f>
        <v>0</v>
      </c>
      <c r="B350" s="170" t="s">
        <v>84</v>
      </c>
      <c r="C350" s="344"/>
      <c r="D350" s="170">
        <f>PRODUCT(Лист1!G114,$A$212)</f>
        <v>0.36899999999999999</v>
      </c>
      <c r="E350" s="331">
        <f>Лист1!H114</f>
        <v>0</v>
      </c>
      <c r="F350" s="256">
        <f t="shared" si="15"/>
        <v>0</v>
      </c>
    </row>
    <row r="351" spans="1:6" hidden="1" x14ac:dyDescent="0.25">
      <c r="A351" s="218">
        <f>'инновации+добровольчество0,369'!A334</f>
        <v>0</v>
      </c>
      <c r="B351" s="170" t="s">
        <v>84</v>
      </c>
      <c r="C351" s="344"/>
      <c r="D351" s="170">
        <f>PRODUCT(Лист1!G115,$A$212)</f>
        <v>0.36899999999999999</v>
      </c>
      <c r="E351" s="331">
        <f>Лист1!H115</f>
        <v>0</v>
      </c>
      <c r="F351" s="256">
        <f t="shared" si="15"/>
        <v>0</v>
      </c>
    </row>
    <row r="352" spans="1:6" hidden="1" x14ac:dyDescent="0.25">
      <c r="A352" s="218">
        <f>'инновации+добровольчество0,369'!A335</f>
        <v>0</v>
      </c>
      <c r="B352" s="170" t="s">
        <v>84</v>
      </c>
      <c r="C352" s="344"/>
      <c r="D352" s="170">
        <f>PRODUCT(Лист1!G116,$A$212)</f>
        <v>0.36899999999999999</v>
      </c>
      <c r="E352" s="331">
        <f>Лист1!H116</f>
        <v>0</v>
      </c>
      <c r="F352" s="256">
        <f t="shared" si="15"/>
        <v>0</v>
      </c>
    </row>
    <row r="353" spans="1:6" hidden="1" x14ac:dyDescent="0.25">
      <c r="A353" s="218">
        <f>'инновации+добровольчество0,369'!A336</f>
        <v>0</v>
      </c>
      <c r="B353" s="170" t="s">
        <v>84</v>
      </c>
      <c r="C353" s="344"/>
      <c r="D353" s="170">
        <f>PRODUCT(Лист1!G117,$A$212)</f>
        <v>0.36899999999999999</v>
      </c>
      <c r="E353" s="331">
        <f>Лист1!H117</f>
        <v>0</v>
      </c>
      <c r="F353" s="256">
        <f t="shared" si="15"/>
        <v>0</v>
      </c>
    </row>
    <row r="354" spans="1:6" hidden="1" x14ac:dyDescent="0.25">
      <c r="A354" s="218">
        <f>'инновации+добровольчество0,369'!A337</f>
        <v>0</v>
      </c>
      <c r="B354" s="170" t="s">
        <v>84</v>
      </c>
      <c r="C354" s="344"/>
      <c r="D354" s="170">
        <f>PRODUCT(Лист1!G118,$A$212)</f>
        <v>0.36899999999999999</v>
      </c>
      <c r="E354" s="331">
        <f>Лист1!H118</f>
        <v>0</v>
      </c>
      <c r="F354" s="256">
        <f t="shared" si="15"/>
        <v>0</v>
      </c>
    </row>
    <row r="355" spans="1:6" hidden="1" x14ac:dyDescent="0.25">
      <c r="A355" s="218">
        <f>'инновации+добровольчество0,369'!A338</f>
        <v>0</v>
      </c>
      <c r="B355" s="170" t="s">
        <v>84</v>
      </c>
      <c r="C355" s="344"/>
      <c r="D355" s="170">
        <f>PRODUCT(Лист1!G119,$A$212)</f>
        <v>0.36899999999999999</v>
      </c>
      <c r="E355" s="331">
        <f>Лист1!H119</f>
        <v>0</v>
      </c>
      <c r="F355" s="256">
        <f t="shared" si="15"/>
        <v>0</v>
      </c>
    </row>
    <row r="356" spans="1:6" hidden="1" x14ac:dyDescent="0.25">
      <c r="A356" s="218">
        <f>'инновации+добровольчество0,369'!A339</f>
        <v>0</v>
      </c>
      <c r="B356" s="170" t="s">
        <v>84</v>
      </c>
      <c r="C356" s="344"/>
      <c r="D356" s="170">
        <f>PRODUCT(Лист1!G120,$A$212)</f>
        <v>0.36899999999999999</v>
      </c>
      <c r="E356" s="331">
        <f>Лист1!H120</f>
        <v>0</v>
      </c>
      <c r="F356" s="256">
        <f t="shared" si="15"/>
        <v>0</v>
      </c>
    </row>
    <row r="357" spans="1:6" hidden="1" x14ac:dyDescent="0.25">
      <c r="A357" s="218">
        <f>'инновации+добровольчество0,369'!A340</f>
        <v>0</v>
      </c>
      <c r="B357" s="170" t="s">
        <v>84</v>
      </c>
      <c r="C357" s="344"/>
      <c r="D357" s="170">
        <f>PRODUCT(Лист1!G121,$A$212)</f>
        <v>0.36899999999999999</v>
      </c>
      <c r="E357" s="331">
        <f>Лист1!H121</f>
        <v>0</v>
      </c>
      <c r="F357" s="256">
        <f t="shared" si="15"/>
        <v>0</v>
      </c>
    </row>
    <row r="358" spans="1:6" hidden="1" x14ac:dyDescent="0.25">
      <c r="A358" s="218">
        <f>'инновации+добровольчество0,369'!A341</f>
        <v>0</v>
      </c>
      <c r="B358" s="170" t="s">
        <v>84</v>
      </c>
      <c r="C358" s="344"/>
      <c r="D358" s="170">
        <f>PRODUCT(Лист1!G122,$A$212)</f>
        <v>0.36899999999999999</v>
      </c>
      <c r="E358" s="331">
        <f>Лист1!H122</f>
        <v>0</v>
      </c>
      <c r="F358" s="256">
        <f t="shared" si="15"/>
        <v>0</v>
      </c>
    </row>
    <row r="359" spans="1:6" hidden="1" x14ac:dyDescent="0.25">
      <c r="A359" s="218">
        <f>'инновации+добровольчество0,369'!A342</f>
        <v>0</v>
      </c>
      <c r="B359" s="170" t="s">
        <v>84</v>
      </c>
      <c r="C359" s="360"/>
      <c r="D359" s="170">
        <f>PRODUCT(Лист1!G123,$A$212)</f>
        <v>0.36899999999999999</v>
      </c>
      <c r="E359" s="331">
        <f>Лист1!H123</f>
        <v>0</v>
      </c>
      <c r="F359" s="256">
        <f t="shared" si="15"/>
        <v>0</v>
      </c>
    </row>
    <row r="360" spans="1:6" hidden="1" x14ac:dyDescent="0.25">
      <c r="A360" s="218">
        <f>'инновации+добровольчество0,369'!A343</f>
        <v>0</v>
      </c>
      <c r="B360" s="170" t="s">
        <v>84</v>
      </c>
      <c r="C360" s="360"/>
      <c r="D360" s="170">
        <f>PRODUCT(Лист1!G124,$A$212)</f>
        <v>0.36899999999999999</v>
      </c>
      <c r="E360" s="331">
        <f>Лист1!H124</f>
        <v>0</v>
      </c>
      <c r="F360" s="256">
        <f t="shared" si="15"/>
        <v>0</v>
      </c>
    </row>
    <row r="361" spans="1:6" hidden="1" x14ac:dyDescent="0.25">
      <c r="A361" s="218">
        <f>'инновации+добровольчество0,369'!A344</f>
        <v>0</v>
      </c>
      <c r="B361" s="170" t="s">
        <v>84</v>
      </c>
      <c r="C361" s="360"/>
      <c r="D361" s="170">
        <f>PRODUCT(Лист1!G125,$A$212)</f>
        <v>0.36899999999999999</v>
      </c>
      <c r="E361" s="331">
        <f>Лист1!H125</f>
        <v>0</v>
      </c>
      <c r="F361" s="256">
        <f t="shared" si="15"/>
        <v>0</v>
      </c>
    </row>
    <row r="362" spans="1:6" hidden="1" x14ac:dyDescent="0.25">
      <c r="A362" s="218">
        <f>'инновации+добровольчество0,369'!A345</f>
        <v>0</v>
      </c>
      <c r="B362" s="170" t="s">
        <v>84</v>
      </c>
      <c r="C362" s="360"/>
      <c r="D362" s="170">
        <f>PRODUCT(Лист1!G126,$A$212)</f>
        <v>0.36899999999999999</v>
      </c>
      <c r="E362" s="331">
        <f>Лист1!H126</f>
        <v>0</v>
      </c>
      <c r="F362" s="256">
        <f t="shared" si="15"/>
        <v>0</v>
      </c>
    </row>
    <row r="363" spans="1:6" hidden="1" x14ac:dyDescent="0.25">
      <c r="A363" s="218">
        <f>'инновации+добровольчество0,369'!A346</f>
        <v>0</v>
      </c>
      <c r="B363" s="170" t="s">
        <v>84</v>
      </c>
      <c r="C363" s="360"/>
      <c r="D363" s="170">
        <f>PRODUCT(Лист1!G127,$A$212)</f>
        <v>0.36899999999999999</v>
      </c>
      <c r="E363" s="331">
        <f>Лист1!H127</f>
        <v>0</v>
      </c>
      <c r="F363" s="256">
        <f t="shared" si="15"/>
        <v>0</v>
      </c>
    </row>
    <row r="364" spans="1:6" hidden="1" x14ac:dyDescent="0.25">
      <c r="A364" s="218">
        <f>'инновации+добровольчество0,369'!A347</f>
        <v>0</v>
      </c>
      <c r="B364" s="170" t="s">
        <v>84</v>
      </c>
      <c r="C364" s="360"/>
      <c r="D364" s="170">
        <f>PRODUCT(Лист1!G128,$A$212)</f>
        <v>0.36899999999999999</v>
      </c>
      <c r="E364" s="331">
        <f>Лист1!H128</f>
        <v>0</v>
      </c>
      <c r="F364" s="256">
        <f t="shared" si="15"/>
        <v>0</v>
      </c>
    </row>
    <row r="365" spans="1:6" hidden="1" x14ac:dyDescent="0.25">
      <c r="A365" s="218">
        <f>'инновации+добровольчество0,369'!A348</f>
        <v>0</v>
      </c>
      <c r="B365" s="170" t="s">
        <v>84</v>
      </c>
      <c r="C365" s="360"/>
      <c r="D365" s="170">
        <f>PRODUCT(Лист1!G129,$A$212)</f>
        <v>0.36899999999999999</v>
      </c>
      <c r="E365" s="331">
        <f>Лист1!H129</f>
        <v>0</v>
      </c>
      <c r="F365" s="256">
        <f t="shared" si="15"/>
        <v>0</v>
      </c>
    </row>
    <row r="366" spans="1:6" hidden="1" x14ac:dyDescent="0.25">
      <c r="A366" s="218">
        <f>'инновации+добровольчество0,369'!A349</f>
        <v>0</v>
      </c>
      <c r="B366" s="170" t="s">
        <v>84</v>
      </c>
      <c r="C366" s="360"/>
      <c r="D366" s="170">
        <f>PRODUCT(Лист1!G130,$A$212)</f>
        <v>0.36899999999999999</v>
      </c>
      <c r="E366" s="331">
        <f>Лист1!H130</f>
        <v>0</v>
      </c>
      <c r="F366" s="256">
        <f t="shared" si="15"/>
        <v>0</v>
      </c>
    </row>
    <row r="367" spans="1:6" hidden="1" x14ac:dyDescent="0.25">
      <c r="A367" s="218">
        <f>'инновации+добровольчество0,369'!A350</f>
        <v>0</v>
      </c>
      <c r="B367" s="170" t="s">
        <v>84</v>
      </c>
      <c r="C367" s="360"/>
      <c r="D367" s="170">
        <f>PRODUCT(Лист1!G131,$A$212)</f>
        <v>0.36899999999999999</v>
      </c>
      <c r="E367" s="331">
        <f>Лист1!H131</f>
        <v>0</v>
      </c>
      <c r="F367" s="256">
        <f t="shared" si="15"/>
        <v>0</v>
      </c>
    </row>
    <row r="368" spans="1:6" hidden="1" x14ac:dyDescent="0.25">
      <c r="A368" s="218">
        <f>'инновации+добровольчество0,369'!A351</f>
        <v>0</v>
      </c>
      <c r="B368" s="170" t="s">
        <v>84</v>
      </c>
      <c r="C368" s="360"/>
      <c r="D368" s="170">
        <f>PRODUCT(Лист1!G132,$A$212)</f>
        <v>0.36899999999999999</v>
      </c>
      <c r="E368" s="331">
        <f>Лист1!H132</f>
        <v>0</v>
      </c>
      <c r="F368" s="256">
        <f t="shared" si="15"/>
        <v>0</v>
      </c>
    </row>
    <row r="369" spans="1:6" hidden="1" x14ac:dyDescent="0.25">
      <c r="A369" s="218">
        <f>'инновации+добровольчество0,369'!A352</f>
        <v>0</v>
      </c>
      <c r="B369" s="170" t="s">
        <v>84</v>
      </c>
      <c r="C369" s="360"/>
      <c r="D369" s="170">
        <f>PRODUCT(Лист1!G133,$A$212)</f>
        <v>0.36899999999999999</v>
      </c>
      <c r="E369" s="331">
        <f>Лист1!H133</f>
        <v>0</v>
      </c>
      <c r="F369" s="256">
        <f t="shared" si="15"/>
        <v>0</v>
      </c>
    </row>
    <row r="370" spans="1:6" hidden="1" x14ac:dyDescent="0.25">
      <c r="A370" s="218">
        <f>'инновации+добровольчество0,369'!A353</f>
        <v>0</v>
      </c>
      <c r="B370" s="170" t="s">
        <v>84</v>
      </c>
      <c r="C370" s="360"/>
      <c r="D370" s="170">
        <f>PRODUCT(Лист1!G134,$A$212)</f>
        <v>0.36899999999999999</v>
      </c>
      <c r="E370" s="331">
        <f>Лист1!H134</f>
        <v>0</v>
      </c>
      <c r="F370" s="256">
        <f t="shared" si="15"/>
        <v>0</v>
      </c>
    </row>
    <row r="371" spans="1:6" hidden="1" x14ac:dyDescent="0.25">
      <c r="A371" s="218">
        <f>'инновации+добровольчество0,369'!A354</f>
        <v>0</v>
      </c>
      <c r="B371" s="170" t="s">
        <v>84</v>
      </c>
      <c r="C371" s="360"/>
      <c r="D371" s="170">
        <f>PRODUCT(Лист1!G135,$A$212)</f>
        <v>0.36899999999999999</v>
      </c>
      <c r="E371" s="331">
        <f>Лист1!H135</f>
        <v>0</v>
      </c>
      <c r="F371" s="256">
        <f t="shared" si="15"/>
        <v>0</v>
      </c>
    </row>
    <row r="372" spans="1:6" hidden="1" x14ac:dyDescent="0.25">
      <c r="A372" s="218">
        <f>'инновации+добровольчество0,369'!A355</f>
        <v>0</v>
      </c>
      <c r="B372" s="170" t="s">
        <v>84</v>
      </c>
      <c r="C372" s="360"/>
      <c r="D372" s="170">
        <f>PRODUCT(Лист1!G136,$A$212)</f>
        <v>0.36899999999999999</v>
      </c>
      <c r="E372" s="331">
        <f>Лист1!H136</f>
        <v>0</v>
      </c>
      <c r="F372" s="256">
        <f t="shared" si="15"/>
        <v>0</v>
      </c>
    </row>
    <row r="373" spans="1:6" hidden="1" x14ac:dyDescent="0.25">
      <c r="A373" s="218">
        <f>'инновации+добровольчество0,369'!A356</f>
        <v>0</v>
      </c>
      <c r="B373" s="170" t="s">
        <v>84</v>
      </c>
      <c r="C373" s="360"/>
      <c r="D373" s="170">
        <f>PRODUCT(Лист1!G137,$A$212)</f>
        <v>0.36899999999999999</v>
      </c>
      <c r="E373" s="331">
        <f>Лист1!H137</f>
        <v>0</v>
      </c>
      <c r="F373" s="256">
        <f t="shared" si="15"/>
        <v>0</v>
      </c>
    </row>
    <row r="374" spans="1:6" hidden="1" x14ac:dyDescent="0.25">
      <c r="A374" s="218">
        <f>'инновации+добровольчество0,369'!A357</f>
        <v>0</v>
      </c>
      <c r="B374" s="170" t="s">
        <v>84</v>
      </c>
      <c r="C374" s="334"/>
      <c r="D374" s="170">
        <f>PRODUCT(Лист1!G138,$A$212)</f>
        <v>0.36899999999999999</v>
      </c>
      <c r="E374" s="331">
        <f>Лист1!H138</f>
        <v>0</v>
      </c>
      <c r="F374" s="256">
        <f t="shared" si="15"/>
        <v>0</v>
      </c>
    </row>
    <row r="375" spans="1:6" hidden="1" x14ac:dyDescent="0.25">
      <c r="A375" s="218">
        <f>'инновации+добровольчество0,369'!A358</f>
        <v>0</v>
      </c>
      <c r="B375" s="170" t="s">
        <v>84</v>
      </c>
      <c r="C375" s="334"/>
      <c r="D375" s="170">
        <f>PRODUCT(Лист1!G139,$A$212)</f>
        <v>0.36899999999999999</v>
      </c>
      <c r="E375" s="331">
        <f>Лист1!H139</f>
        <v>0</v>
      </c>
      <c r="F375" s="256">
        <f t="shared" si="15"/>
        <v>0</v>
      </c>
    </row>
    <row r="376" spans="1:6" hidden="1" x14ac:dyDescent="0.25">
      <c r="A376" s="218">
        <f>'инновации+добровольчество0,369'!A359</f>
        <v>0</v>
      </c>
      <c r="B376" s="170" t="s">
        <v>84</v>
      </c>
      <c r="C376" s="334"/>
      <c r="D376" s="170">
        <f>PRODUCT(Лист1!G140,$A$212)</f>
        <v>0.36899999999999999</v>
      </c>
      <c r="E376" s="331">
        <f>Лист1!H140</f>
        <v>0</v>
      </c>
      <c r="F376" s="256">
        <f t="shared" si="15"/>
        <v>0</v>
      </c>
    </row>
    <row r="377" spans="1:6" hidden="1" x14ac:dyDescent="0.25">
      <c r="A377" s="218">
        <f>'инновации+добровольчество0,369'!A360</f>
        <v>0</v>
      </c>
      <c r="B377" s="170" t="s">
        <v>84</v>
      </c>
      <c r="C377" s="334"/>
      <c r="D377" s="170">
        <f>PRODUCT(Лист1!G141,$A$212)</f>
        <v>0.36899999999999999</v>
      </c>
      <c r="E377" s="331">
        <f>Лист1!H141</f>
        <v>0</v>
      </c>
      <c r="F377" s="256">
        <f t="shared" si="15"/>
        <v>0</v>
      </c>
    </row>
    <row r="378" spans="1:6" hidden="1" x14ac:dyDescent="0.25">
      <c r="A378" s="218">
        <f>'инновации+добровольчество0,369'!A361</f>
        <v>0</v>
      </c>
      <c r="B378" s="170" t="s">
        <v>84</v>
      </c>
      <c r="C378" s="334"/>
      <c r="D378" s="170">
        <f>PRODUCT(Лист1!G142,$A$212)</f>
        <v>0.36899999999999999</v>
      </c>
      <c r="E378" s="331">
        <f>Лист1!H142</f>
        <v>0</v>
      </c>
      <c r="F378" s="256">
        <f t="shared" si="15"/>
        <v>0</v>
      </c>
    </row>
    <row r="379" spans="1:6" hidden="1" x14ac:dyDescent="0.25">
      <c r="A379" s="218">
        <f>'инновации+добровольчество0,369'!A362</f>
        <v>0</v>
      </c>
      <c r="B379" s="170" t="s">
        <v>84</v>
      </c>
      <c r="C379" s="334"/>
      <c r="D379" s="170">
        <f>PRODUCT(Лист1!G143,$A$212)</f>
        <v>0.36899999999999999</v>
      </c>
      <c r="E379" s="331">
        <f>Лист1!H143</f>
        <v>0</v>
      </c>
      <c r="F379" s="256">
        <f t="shared" si="15"/>
        <v>0</v>
      </c>
    </row>
    <row r="380" spans="1:6" hidden="1" x14ac:dyDescent="0.25">
      <c r="A380" s="218">
        <f>'инновации+добровольчество0,369'!A363</f>
        <v>0</v>
      </c>
      <c r="B380" s="170" t="s">
        <v>84</v>
      </c>
      <c r="C380" s="334"/>
      <c r="D380" s="170">
        <f>PRODUCT(Лист1!G144,$A$212)</f>
        <v>0.36899999999999999</v>
      </c>
      <c r="E380" s="331">
        <f>Лист1!H144</f>
        <v>0</v>
      </c>
      <c r="F380" s="256">
        <f t="shared" si="15"/>
        <v>0</v>
      </c>
    </row>
    <row r="381" spans="1:6" hidden="1" x14ac:dyDescent="0.25">
      <c r="A381" s="218">
        <f>'инновации+добровольчество0,369'!A364</f>
        <v>0</v>
      </c>
      <c r="B381" s="170" t="s">
        <v>84</v>
      </c>
      <c r="C381" s="334"/>
      <c r="D381" s="170">
        <f>PRODUCT(Лист1!G145,$A$212)</f>
        <v>0.36899999999999999</v>
      </c>
      <c r="E381" s="331">
        <f>Лист1!H145</f>
        <v>0</v>
      </c>
      <c r="F381" s="256">
        <f t="shared" si="15"/>
        <v>0</v>
      </c>
    </row>
    <row r="382" spans="1:6" hidden="1" x14ac:dyDescent="0.25">
      <c r="A382" s="218">
        <f>'инновации+добровольчество0,369'!A365</f>
        <v>0</v>
      </c>
      <c r="B382" s="170" t="s">
        <v>84</v>
      </c>
      <c r="C382" s="334"/>
      <c r="D382" s="170">
        <f>PRODUCT(Лист1!G146,$A$212)</f>
        <v>0.36899999999999999</v>
      </c>
      <c r="E382" s="331">
        <f>Лист1!H146</f>
        <v>0</v>
      </c>
      <c r="F382" s="256">
        <f t="shared" si="15"/>
        <v>0</v>
      </c>
    </row>
    <row r="383" spans="1:6" hidden="1" x14ac:dyDescent="0.25">
      <c r="A383" s="218">
        <f>'инновации+добровольчество0,369'!A366</f>
        <v>0</v>
      </c>
      <c r="B383" s="170" t="s">
        <v>84</v>
      </c>
      <c r="C383" s="334"/>
      <c r="D383" s="170">
        <f>PRODUCT(Лист1!G147,$A$212)</f>
        <v>0.36899999999999999</v>
      </c>
      <c r="E383" s="331">
        <f>Лист1!H147</f>
        <v>0</v>
      </c>
      <c r="F383" s="256">
        <f t="shared" si="15"/>
        <v>0</v>
      </c>
    </row>
    <row r="384" spans="1:6" hidden="1" x14ac:dyDescent="0.25">
      <c r="A384" s="218">
        <f>'инновации+добровольчество0,369'!A367</f>
        <v>0</v>
      </c>
      <c r="B384" s="170" t="s">
        <v>84</v>
      </c>
      <c r="C384" s="334"/>
      <c r="D384" s="170">
        <f>PRODUCT(Лист1!G148,$A$212)</f>
        <v>0.36899999999999999</v>
      </c>
      <c r="E384" s="331">
        <f>Лист1!H148</f>
        <v>0</v>
      </c>
      <c r="F384" s="256">
        <f t="shared" ref="F384:F454" si="16">D384*E384</f>
        <v>0</v>
      </c>
    </row>
    <row r="385" spans="1:6" hidden="1" x14ac:dyDescent="0.25">
      <c r="A385" s="218">
        <f>'инновации+добровольчество0,369'!A368</f>
        <v>0</v>
      </c>
      <c r="B385" s="170" t="s">
        <v>84</v>
      </c>
      <c r="C385" s="334"/>
      <c r="D385" s="170">
        <f>PRODUCT(Лист1!G149,$A$212)</f>
        <v>0.36899999999999999</v>
      </c>
      <c r="E385" s="331">
        <f>Лист1!H149</f>
        <v>0</v>
      </c>
      <c r="F385" s="256">
        <f t="shared" si="16"/>
        <v>0</v>
      </c>
    </row>
    <row r="386" spans="1:6" hidden="1" x14ac:dyDescent="0.25">
      <c r="A386" s="218">
        <f>'инновации+добровольчество0,369'!A369</f>
        <v>0</v>
      </c>
      <c r="B386" s="170" t="s">
        <v>84</v>
      </c>
      <c r="C386" s="334"/>
      <c r="D386" s="170">
        <f>PRODUCT(Лист1!G150,$A$212)</f>
        <v>0.36899999999999999</v>
      </c>
      <c r="E386" s="331">
        <f>Лист1!H150</f>
        <v>0</v>
      </c>
      <c r="F386" s="256">
        <f t="shared" si="16"/>
        <v>0</v>
      </c>
    </row>
    <row r="387" spans="1:6" hidden="1" x14ac:dyDescent="0.25">
      <c r="A387" s="218">
        <f>'инновации+добровольчество0,369'!A370</f>
        <v>0</v>
      </c>
      <c r="B387" s="170" t="s">
        <v>84</v>
      </c>
      <c r="C387" s="334"/>
      <c r="D387" s="170">
        <f>PRODUCT(Лист1!G151,$A$212)</f>
        <v>0.36899999999999999</v>
      </c>
      <c r="E387" s="331">
        <f>Лист1!H151</f>
        <v>0</v>
      </c>
      <c r="F387" s="256">
        <f t="shared" si="16"/>
        <v>0</v>
      </c>
    </row>
    <row r="388" spans="1:6" hidden="1" x14ac:dyDescent="0.25">
      <c r="A388" s="218">
        <f>'инновации+добровольчество0,369'!A371</f>
        <v>0</v>
      </c>
      <c r="B388" s="170" t="s">
        <v>84</v>
      </c>
      <c r="C388" s="334"/>
      <c r="D388" s="170">
        <f>PRODUCT(Лист1!G152,$A$212)</f>
        <v>0.36899999999999999</v>
      </c>
      <c r="E388" s="331">
        <f>Лист1!H152</f>
        <v>0</v>
      </c>
      <c r="F388" s="256">
        <f t="shared" si="16"/>
        <v>0</v>
      </c>
    </row>
    <row r="389" spans="1:6" hidden="1" x14ac:dyDescent="0.25">
      <c r="A389" s="218">
        <f>'инновации+добровольчество0,369'!A372</f>
        <v>0</v>
      </c>
      <c r="B389" s="170" t="s">
        <v>84</v>
      </c>
      <c r="C389" s="334"/>
      <c r="D389" s="170">
        <f>PRODUCT(Лист1!G153,$A$212)</f>
        <v>0.36899999999999999</v>
      </c>
      <c r="E389" s="331">
        <f>Лист1!H153</f>
        <v>0</v>
      </c>
      <c r="F389" s="256">
        <f t="shared" si="16"/>
        <v>0</v>
      </c>
    </row>
    <row r="390" spans="1:6" hidden="1" x14ac:dyDescent="0.25">
      <c r="A390" s="218">
        <f>'инновации+добровольчество0,369'!A373</f>
        <v>0</v>
      </c>
      <c r="B390" s="170" t="s">
        <v>84</v>
      </c>
      <c r="C390" s="334"/>
      <c r="D390" s="170">
        <f>PRODUCT(Лист1!G154,$A$212)</f>
        <v>0.36899999999999999</v>
      </c>
      <c r="E390" s="331">
        <f>Лист1!H154</f>
        <v>0</v>
      </c>
      <c r="F390" s="256">
        <f t="shared" si="16"/>
        <v>0</v>
      </c>
    </row>
    <row r="391" spans="1:6" hidden="1" x14ac:dyDescent="0.25">
      <c r="A391" s="218">
        <f>'инновации+добровольчество0,369'!A374</f>
        <v>0</v>
      </c>
      <c r="B391" s="170" t="s">
        <v>84</v>
      </c>
      <c r="C391" s="334"/>
      <c r="D391" s="170">
        <f>PRODUCT(Лист1!G155,$A$212)</f>
        <v>0.36899999999999999</v>
      </c>
      <c r="E391" s="331">
        <f>Лист1!H155</f>
        <v>0</v>
      </c>
      <c r="F391" s="256">
        <f t="shared" si="16"/>
        <v>0</v>
      </c>
    </row>
    <row r="392" spans="1:6" hidden="1" x14ac:dyDescent="0.25">
      <c r="A392" s="218">
        <f>'инновации+добровольчество0,369'!A375</f>
        <v>0</v>
      </c>
      <c r="B392" s="170" t="s">
        <v>84</v>
      </c>
      <c r="C392" s="334"/>
      <c r="D392" s="170">
        <f>PRODUCT(Лист1!G156,$A$212)</f>
        <v>0.36899999999999999</v>
      </c>
      <c r="E392" s="331">
        <f>Лист1!H156</f>
        <v>0</v>
      </c>
      <c r="F392" s="256">
        <f t="shared" si="16"/>
        <v>0</v>
      </c>
    </row>
    <row r="393" spans="1:6" hidden="1" x14ac:dyDescent="0.25">
      <c r="A393" s="218">
        <f>'инновации+добровольчество0,369'!A376</f>
        <v>0</v>
      </c>
      <c r="B393" s="170" t="s">
        <v>84</v>
      </c>
      <c r="C393" s="360"/>
      <c r="D393" s="170">
        <f>PRODUCT(Лист1!G157,$A$212)</f>
        <v>0.36899999999999999</v>
      </c>
      <c r="E393" s="331">
        <f>Лист1!H157</f>
        <v>0</v>
      </c>
      <c r="F393" s="256">
        <f t="shared" si="16"/>
        <v>0</v>
      </c>
    </row>
    <row r="394" spans="1:6" hidden="1" x14ac:dyDescent="0.25">
      <c r="A394" s="218">
        <f>'инновации+добровольчество0,369'!A377</f>
        <v>0</v>
      </c>
      <c r="B394" s="170" t="s">
        <v>84</v>
      </c>
      <c r="C394" s="360"/>
      <c r="D394" s="170">
        <f>PRODUCT(Лист1!G158,$A$212)</f>
        <v>0.36899999999999999</v>
      </c>
      <c r="E394" s="331">
        <f>Лист1!H158</f>
        <v>0</v>
      </c>
      <c r="F394" s="256">
        <f t="shared" si="16"/>
        <v>0</v>
      </c>
    </row>
    <row r="395" spans="1:6" hidden="1" x14ac:dyDescent="0.25">
      <c r="A395" s="218">
        <f>'инновации+добровольчество0,369'!A378</f>
        <v>0</v>
      </c>
      <c r="B395" s="170" t="s">
        <v>84</v>
      </c>
      <c r="C395" s="360"/>
      <c r="D395" s="170">
        <f>PRODUCT(Лист1!G159,$A$212)</f>
        <v>0.36899999999999999</v>
      </c>
      <c r="E395" s="331">
        <f>Лист1!H159</f>
        <v>0</v>
      </c>
      <c r="F395" s="256">
        <f t="shared" si="16"/>
        <v>0</v>
      </c>
    </row>
    <row r="396" spans="1:6" hidden="1" x14ac:dyDescent="0.25">
      <c r="A396" s="218">
        <f>'инновации+добровольчество0,369'!A379</f>
        <v>0</v>
      </c>
      <c r="B396" s="170" t="s">
        <v>84</v>
      </c>
      <c r="C396" s="360"/>
      <c r="D396" s="170">
        <f>PRODUCT(Лист1!G160,$A$212)</f>
        <v>0.36899999999999999</v>
      </c>
      <c r="E396" s="331">
        <f>Лист1!H160</f>
        <v>0</v>
      </c>
      <c r="F396" s="256">
        <f t="shared" si="16"/>
        <v>0</v>
      </c>
    </row>
    <row r="397" spans="1:6" hidden="1" x14ac:dyDescent="0.25">
      <c r="A397" s="218">
        <f>'инновации+добровольчество0,369'!A380</f>
        <v>0</v>
      </c>
      <c r="B397" s="170" t="s">
        <v>84</v>
      </c>
      <c r="C397" s="360"/>
      <c r="D397" s="170">
        <f>PRODUCT(Лист1!G161,$A$212)</f>
        <v>0.36899999999999999</v>
      </c>
      <c r="E397" s="331">
        <f>Лист1!H161</f>
        <v>0</v>
      </c>
      <c r="F397" s="256">
        <f t="shared" si="16"/>
        <v>0</v>
      </c>
    </row>
    <row r="398" spans="1:6" hidden="1" x14ac:dyDescent="0.25">
      <c r="A398" s="218">
        <f>'инновации+добровольчество0,369'!A381</f>
        <v>0</v>
      </c>
      <c r="B398" s="170" t="s">
        <v>84</v>
      </c>
      <c r="C398" s="360"/>
      <c r="D398" s="170">
        <f>PRODUCT(Лист1!G162,$A$212)</f>
        <v>0.36899999999999999</v>
      </c>
      <c r="E398" s="331">
        <f>Лист1!H162</f>
        <v>0</v>
      </c>
      <c r="F398" s="256">
        <f t="shared" si="16"/>
        <v>0</v>
      </c>
    </row>
    <row r="399" spans="1:6" hidden="1" x14ac:dyDescent="0.25">
      <c r="A399" s="218">
        <f>'инновации+добровольчество0,369'!A382</f>
        <v>0</v>
      </c>
      <c r="B399" s="170" t="s">
        <v>84</v>
      </c>
      <c r="C399" s="360"/>
      <c r="D399" s="170">
        <f>PRODUCT(Лист1!G163,$A$212)</f>
        <v>0.36899999999999999</v>
      </c>
      <c r="E399" s="331">
        <f>Лист1!H163</f>
        <v>0</v>
      </c>
      <c r="F399" s="256">
        <f t="shared" si="16"/>
        <v>0</v>
      </c>
    </row>
    <row r="400" spans="1:6" hidden="1" x14ac:dyDescent="0.25">
      <c r="A400" s="218">
        <f>'инновации+добровольчество0,369'!A383</f>
        <v>0</v>
      </c>
      <c r="B400" s="170" t="s">
        <v>84</v>
      </c>
      <c r="C400" s="360"/>
      <c r="D400" s="170">
        <f>PRODUCT(Лист1!G164,$A$212)</f>
        <v>0.36899999999999999</v>
      </c>
      <c r="E400" s="331">
        <f>Лист1!H164</f>
        <v>0</v>
      </c>
      <c r="F400" s="256">
        <f t="shared" si="16"/>
        <v>0</v>
      </c>
    </row>
    <row r="401" spans="1:6" hidden="1" x14ac:dyDescent="0.25">
      <c r="A401" s="218">
        <f>'инновации+добровольчество0,369'!A384</f>
        <v>0</v>
      </c>
      <c r="B401" s="170" t="s">
        <v>84</v>
      </c>
      <c r="C401" s="360"/>
      <c r="D401" s="170">
        <f>PRODUCT(Лист1!G165,$A$212)</f>
        <v>0.36899999999999999</v>
      </c>
      <c r="E401" s="331">
        <f>Лист1!H165</f>
        <v>0</v>
      </c>
      <c r="F401" s="256">
        <f t="shared" si="16"/>
        <v>0</v>
      </c>
    </row>
    <row r="402" spans="1:6" hidden="1" x14ac:dyDescent="0.25">
      <c r="A402" s="218">
        <f>'инновации+добровольчество0,369'!A385</f>
        <v>0</v>
      </c>
      <c r="B402" s="170" t="s">
        <v>84</v>
      </c>
      <c r="C402" s="362"/>
      <c r="D402" s="170">
        <f>PRODUCT(Лист1!G166,$A$212)</f>
        <v>0.36899999999999999</v>
      </c>
      <c r="E402" s="331">
        <f>Лист1!H166</f>
        <v>0</v>
      </c>
      <c r="F402" s="256">
        <f t="shared" si="16"/>
        <v>0</v>
      </c>
    </row>
    <row r="403" spans="1:6" hidden="1" x14ac:dyDescent="0.25">
      <c r="A403" s="218">
        <f>'инновации+добровольчество0,369'!A386</f>
        <v>0</v>
      </c>
      <c r="B403" s="170" t="s">
        <v>84</v>
      </c>
      <c r="C403" s="362"/>
      <c r="D403" s="170">
        <f>PRODUCT(Лист1!G167,$A$212)</f>
        <v>0.36899999999999999</v>
      </c>
      <c r="E403" s="331">
        <f>Лист1!H167</f>
        <v>0</v>
      </c>
      <c r="F403" s="256">
        <f t="shared" si="16"/>
        <v>0</v>
      </c>
    </row>
    <row r="404" spans="1:6" hidden="1" x14ac:dyDescent="0.25">
      <c r="A404" s="218">
        <f>'инновации+добровольчество0,369'!A387</f>
        <v>0</v>
      </c>
      <c r="B404" s="170" t="s">
        <v>84</v>
      </c>
      <c r="C404" s="362"/>
      <c r="D404" s="170">
        <f>PRODUCT(Лист1!G168,$A$212)</f>
        <v>0.36899999999999999</v>
      </c>
      <c r="E404" s="331">
        <f>Лист1!H168</f>
        <v>0</v>
      </c>
      <c r="F404" s="256">
        <f t="shared" si="16"/>
        <v>0</v>
      </c>
    </row>
    <row r="405" spans="1:6" hidden="1" x14ac:dyDescent="0.25">
      <c r="A405" s="218">
        <f>'инновации+добровольчество0,369'!A388</f>
        <v>0</v>
      </c>
      <c r="B405" s="170" t="s">
        <v>84</v>
      </c>
      <c r="C405" s="362"/>
      <c r="D405" s="170">
        <f>PRODUCT(Лист1!G169,$A$212)</f>
        <v>0.36899999999999999</v>
      </c>
      <c r="E405" s="331">
        <f>Лист1!H169</f>
        <v>0</v>
      </c>
      <c r="F405" s="256">
        <f t="shared" si="16"/>
        <v>0</v>
      </c>
    </row>
    <row r="406" spans="1:6" hidden="1" x14ac:dyDescent="0.25">
      <c r="A406" s="218">
        <f>'инновации+добровольчество0,369'!A389</f>
        <v>0</v>
      </c>
      <c r="B406" s="170" t="s">
        <v>84</v>
      </c>
      <c r="C406" s="362"/>
      <c r="D406" s="170">
        <f>PRODUCT(Лист1!G170,$A$212)</f>
        <v>0.36899999999999999</v>
      </c>
      <c r="E406" s="331">
        <f>Лист1!H170</f>
        <v>0</v>
      </c>
      <c r="F406" s="256">
        <f t="shared" si="16"/>
        <v>0</v>
      </c>
    </row>
    <row r="407" spans="1:6" hidden="1" x14ac:dyDescent="0.25">
      <c r="A407" s="218">
        <f>'инновации+добровольчество0,369'!A390</f>
        <v>0</v>
      </c>
      <c r="B407" s="170" t="s">
        <v>84</v>
      </c>
      <c r="C407" s="362"/>
      <c r="D407" s="170">
        <f>PRODUCT(Лист1!G171,$A$212)</f>
        <v>0.36899999999999999</v>
      </c>
      <c r="E407" s="331">
        <f>Лист1!H171</f>
        <v>0</v>
      </c>
      <c r="F407" s="256">
        <f t="shared" si="16"/>
        <v>0</v>
      </c>
    </row>
    <row r="408" spans="1:6" hidden="1" x14ac:dyDescent="0.25">
      <c r="A408" s="218">
        <f>'инновации+добровольчество0,369'!A391</f>
        <v>0</v>
      </c>
      <c r="B408" s="170" t="s">
        <v>84</v>
      </c>
      <c r="C408" s="362"/>
      <c r="D408" s="170">
        <f>PRODUCT(Лист1!G172,$A$212)</f>
        <v>0.36899999999999999</v>
      </c>
      <c r="E408" s="331">
        <f>Лист1!H172</f>
        <v>0</v>
      </c>
      <c r="F408" s="256">
        <f t="shared" si="16"/>
        <v>0</v>
      </c>
    </row>
    <row r="409" spans="1:6" hidden="1" x14ac:dyDescent="0.25">
      <c r="A409" s="218">
        <f>'инновации+добровольчество0,369'!A392</f>
        <v>0</v>
      </c>
      <c r="B409" s="170" t="s">
        <v>84</v>
      </c>
      <c r="C409" s="362"/>
      <c r="D409" s="170">
        <f>PRODUCT(Лист1!G173,$A$212)</f>
        <v>0.36899999999999999</v>
      </c>
      <c r="E409" s="331">
        <f>Лист1!H173</f>
        <v>0</v>
      </c>
      <c r="F409" s="256">
        <f t="shared" si="16"/>
        <v>0</v>
      </c>
    </row>
    <row r="410" spans="1:6" hidden="1" x14ac:dyDescent="0.25">
      <c r="A410" s="218">
        <f>'инновации+добровольчество0,369'!A393</f>
        <v>0</v>
      </c>
      <c r="B410" s="170" t="s">
        <v>84</v>
      </c>
      <c r="C410" s="362"/>
      <c r="D410" s="170">
        <f>PRODUCT(Лист1!G174,$A$212)</f>
        <v>0.36899999999999999</v>
      </c>
      <c r="E410" s="331">
        <f>Лист1!H174</f>
        <v>0</v>
      </c>
      <c r="F410" s="256">
        <f t="shared" si="16"/>
        <v>0</v>
      </c>
    </row>
    <row r="411" spans="1:6" hidden="1" x14ac:dyDescent="0.25">
      <c r="A411" s="218">
        <f>'инновации+добровольчество0,369'!A394</f>
        <v>0</v>
      </c>
      <c r="B411" s="170" t="s">
        <v>84</v>
      </c>
      <c r="C411" s="362"/>
      <c r="D411" s="170">
        <f>PRODUCT(Лист1!G175,$A$212)</f>
        <v>0.36899999999999999</v>
      </c>
      <c r="E411" s="331">
        <f>Лист1!H175</f>
        <v>0</v>
      </c>
      <c r="F411" s="256">
        <f t="shared" si="16"/>
        <v>0</v>
      </c>
    </row>
    <row r="412" spans="1:6" hidden="1" x14ac:dyDescent="0.25">
      <c r="A412" s="218">
        <f>'инновации+добровольчество0,369'!A395</f>
        <v>0</v>
      </c>
      <c r="B412" s="170" t="s">
        <v>84</v>
      </c>
      <c r="C412" s="362"/>
      <c r="D412" s="170">
        <f>PRODUCT(Лист1!G176,$A$212)</f>
        <v>0.36899999999999999</v>
      </c>
      <c r="E412" s="331">
        <f>Лист1!H176</f>
        <v>0</v>
      </c>
      <c r="F412" s="256">
        <f t="shared" si="16"/>
        <v>0</v>
      </c>
    </row>
    <row r="413" spans="1:6" hidden="1" x14ac:dyDescent="0.25">
      <c r="A413" s="218">
        <f>'инновации+добровольчество0,369'!A396</f>
        <v>0</v>
      </c>
      <c r="B413" s="170" t="s">
        <v>84</v>
      </c>
      <c r="C413" s="362"/>
      <c r="D413" s="170">
        <f>PRODUCT(Лист1!G177,$A$212)</f>
        <v>0.36899999999999999</v>
      </c>
      <c r="E413" s="331">
        <f>Лист1!H177</f>
        <v>0</v>
      </c>
      <c r="F413" s="256">
        <f t="shared" si="16"/>
        <v>0</v>
      </c>
    </row>
    <row r="414" spans="1:6" hidden="1" x14ac:dyDescent="0.25">
      <c r="A414" s="218">
        <f>'инновации+добровольчество0,369'!A397</f>
        <v>0</v>
      </c>
      <c r="B414" s="170" t="s">
        <v>84</v>
      </c>
      <c r="C414" s="362"/>
      <c r="D414" s="170">
        <f>PRODUCT(Лист1!G178,$A$212)</f>
        <v>0.36899999999999999</v>
      </c>
      <c r="E414" s="331">
        <f>Лист1!H178</f>
        <v>0</v>
      </c>
      <c r="F414" s="256">
        <f t="shared" si="16"/>
        <v>0</v>
      </c>
    </row>
    <row r="415" spans="1:6" hidden="1" x14ac:dyDescent="0.25">
      <c r="A415" s="218">
        <f>'инновации+добровольчество0,369'!A398</f>
        <v>0</v>
      </c>
      <c r="B415" s="170" t="s">
        <v>84</v>
      </c>
      <c r="C415" s="362"/>
      <c r="D415" s="170">
        <f>PRODUCT(Лист1!G179,$A$212)</f>
        <v>0.36899999999999999</v>
      </c>
      <c r="E415" s="331">
        <f>Лист1!H179</f>
        <v>0</v>
      </c>
      <c r="F415" s="256">
        <f t="shared" si="16"/>
        <v>0</v>
      </c>
    </row>
    <row r="416" spans="1:6" hidden="1" x14ac:dyDescent="0.25">
      <c r="A416" s="218">
        <f>'инновации+добровольчество0,369'!A399</f>
        <v>0</v>
      </c>
      <c r="B416" s="170" t="s">
        <v>84</v>
      </c>
      <c r="C416" s="362"/>
      <c r="D416" s="170">
        <f>PRODUCT(Лист1!G180,$A$212)</f>
        <v>0.36899999999999999</v>
      </c>
      <c r="E416" s="331">
        <f>Лист1!H180</f>
        <v>0</v>
      </c>
      <c r="F416" s="256">
        <f t="shared" si="16"/>
        <v>0</v>
      </c>
    </row>
    <row r="417" spans="1:6" hidden="1" x14ac:dyDescent="0.25">
      <c r="A417" s="218">
        <f>'инновации+добровольчество0,369'!A400</f>
        <v>0</v>
      </c>
      <c r="B417" s="170" t="s">
        <v>84</v>
      </c>
      <c r="C417" s="362"/>
      <c r="D417" s="170">
        <f>PRODUCT(Лист1!G181,$A$212)</f>
        <v>0.36899999999999999</v>
      </c>
      <c r="E417" s="331">
        <f>Лист1!H181</f>
        <v>0</v>
      </c>
      <c r="F417" s="256">
        <f t="shared" si="16"/>
        <v>0</v>
      </c>
    </row>
    <row r="418" spans="1:6" hidden="1" x14ac:dyDescent="0.25">
      <c r="A418" s="218">
        <f>'инновации+добровольчество0,369'!A401</f>
        <v>0</v>
      </c>
      <c r="B418" s="170" t="s">
        <v>84</v>
      </c>
      <c r="C418" s="362"/>
      <c r="D418" s="170">
        <f>PRODUCT(Лист1!G182,$A$212)</f>
        <v>0.36899999999999999</v>
      </c>
      <c r="E418" s="331">
        <f>Лист1!H182</f>
        <v>0</v>
      </c>
      <c r="F418" s="256">
        <f t="shared" si="16"/>
        <v>0</v>
      </c>
    </row>
    <row r="419" spans="1:6" hidden="1" x14ac:dyDescent="0.25">
      <c r="A419" s="218">
        <f>'инновации+добровольчество0,369'!A402</f>
        <v>0</v>
      </c>
      <c r="B419" s="170" t="s">
        <v>84</v>
      </c>
      <c r="C419" s="362"/>
      <c r="D419" s="170">
        <f>PRODUCT(Лист1!G183,$A$212)</f>
        <v>0.36899999999999999</v>
      </c>
      <c r="E419" s="331">
        <f>Лист1!H183</f>
        <v>0</v>
      </c>
      <c r="F419" s="256">
        <f t="shared" si="16"/>
        <v>0</v>
      </c>
    </row>
    <row r="420" spans="1:6" hidden="1" x14ac:dyDescent="0.25">
      <c r="A420" s="218">
        <f>'инновации+добровольчество0,369'!A403</f>
        <v>0</v>
      </c>
      <c r="B420" s="170" t="s">
        <v>84</v>
      </c>
      <c r="C420" s="362"/>
      <c r="D420" s="170">
        <f>PRODUCT(Лист1!G184,$A$212)</f>
        <v>0.36899999999999999</v>
      </c>
      <c r="E420" s="331">
        <f>Лист1!H184</f>
        <v>0</v>
      </c>
      <c r="F420" s="256">
        <f t="shared" si="16"/>
        <v>0</v>
      </c>
    </row>
    <row r="421" spans="1:6" hidden="1" x14ac:dyDescent="0.25">
      <c r="A421" s="218">
        <f>'инновации+добровольчество0,369'!A404</f>
        <v>0</v>
      </c>
      <c r="B421" s="170" t="s">
        <v>84</v>
      </c>
      <c r="C421" s="362"/>
      <c r="D421" s="170">
        <f>PRODUCT(Лист1!G185,$A$212)</f>
        <v>0.36899999999999999</v>
      </c>
      <c r="E421" s="331">
        <f>Лист1!H185</f>
        <v>0</v>
      </c>
      <c r="F421" s="256">
        <f t="shared" si="16"/>
        <v>0</v>
      </c>
    </row>
    <row r="422" spans="1:6" hidden="1" x14ac:dyDescent="0.25">
      <c r="A422" s="218">
        <f>'инновации+добровольчество0,369'!A405</f>
        <v>0</v>
      </c>
      <c r="B422" s="170" t="s">
        <v>84</v>
      </c>
      <c r="C422" s="362"/>
      <c r="D422" s="170">
        <f>PRODUCT(Лист1!G186,$A$212)</f>
        <v>0.36899999999999999</v>
      </c>
      <c r="E422" s="331">
        <f>Лист1!H186</f>
        <v>0</v>
      </c>
      <c r="F422" s="256">
        <f t="shared" si="16"/>
        <v>0</v>
      </c>
    </row>
    <row r="423" spans="1:6" hidden="1" x14ac:dyDescent="0.25">
      <c r="A423" s="218">
        <f>'инновации+добровольчество0,369'!A406</f>
        <v>0</v>
      </c>
      <c r="B423" s="170" t="s">
        <v>84</v>
      </c>
      <c r="C423" s="362"/>
      <c r="D423" s="170">
        <f>PRODUCT(Лист1!G187,$A$212)</f>
        <v>0.36899999999999999</v>
      </c>
      <c r="E423" s="331">
        <f>Лист1!H187</f>
        <v>0</v>
      </c>
      <c r="F423" s="256">
        <f t="shared" si="16"/>
        <v>0</v>
      </c>
    </row>
    <row r="424" spans="1:6" hidden="1" x14ac:dyDescent="0.25">
      <c r="A424" s="218">
        <f>'инновации+добровольчество0,369'!A407</f>
        <v>0</v>
      </c>
      <c r="B424" s="170" t="s">
        <v>84</v>
      </c>
      <c r="C424" s="362"/>
      <c r="D424" s="170">
        <f>PRODUCT(Лист1!G188,$A$212)</f>
        <v>0.36899999999999999</v>
      </c>
      <c r="E424" s="331">
        <f>Лист1!H188</f>
        <v>0</v>
      </c>
      <c r="F424" s="256">
        <f t="shared" si="16"/>
        <v>0</v>
      </c>
    </row>
    <row r="425" spans="1:6" hidden="1" x14ac:dyDescent="0.25">
      <c r="A425" s="218">
        <f>'инновации+добровольчество0,369'!A408</f>
        <v>0</v>
      </c>
      <c r="B425" s="170" t="s">
        <v>84</v>
      </c>
      <c r="C425" s="362"/>
      <c r="D425" s="170">
        <f>PRODUCT(Лист1!G189,$A$212)</f>
        <v>0.36899999999999999</v>
      </c>
      <c r="E425" s="331">
        <f>Лист1!H189</f>
        <v>0</v>
      </c>
      <c r="F425" s="256">
        <f t="shared" si="16"/>
        <v>0</v>
      </c>
    </row>
    <row r="426" spans="1:6" hidden="1" x14ac:dyDescent="0.25">
      <c r="A426" s="218">
        <f>'инновации+добровольчество0,369'!A409</f>
        <v>0</v>
      </c>
      <c r="B426" s="170" t="s">
        <v>84</v>
      </c>
      <c r="C426" s="362"/>
      <c r="D426" s="170">
        <f>PRODUCT(Лист1!G190,$A$212)</f>
        <v>0.36899999999999999</v>
      </c>
      <c r="E426" s="331">
        <f>Лист1!H190</f>
        <v>0</v>
      </c>
      <c r="F426" s="256">
        <f t="shared" si="16"/>
        <v>0</v>
      </c>
    </row>
    <row r="427" spans="1:6" hidden="1" x14ac:dyDescent="0.25">
      <c r="A427" s="218">
        <f>'инновации+добровольчество0,369'!A410</f>
        <v>0</v>
      </c>
      <c r="B427" s="170" t="s">
        <v>84</v>
      </c>
      <c r="C427" s="362"/>
      <c r="D427" s="170">
        <f>PRODUCT(Лист1!G191,$A$212)</f>
        <v>0.36899999999999999</v>
      </c>
      <c r="E427" s="331">
        <f>Лист1!H191</f>
        <v>0</v>
      </c>
      <c r="F427" s="256">
        <f t="shared" si="16"/>
        <v>0</v>
      </c>
    </row>
    <row r="428" spans="1:6" hidden="1" x14ac:dyDescent="0.25">
      <c r="A428" s="218">
        <f>'инновации+добровольчество0,369'!A411</f>
        <v>0</v>
      </c>
      <c r="B428" s="170" t="s">
        <v>84</v>
      </c>
      <c r="C428" s="362"/>
      <c r="D428" s="170">
        <f>PRODUCT(Лист1!G192,$A$212)</f>
        <v>0.36899999999999999</v>
      </c>
      <c r="E428" s="331">
        <f>Лист1!H192</f>
        <v>0</v>
      </c>
      <c r="F428" s="256">
        <f t="shared" si="16"/>
        <v>0</v>
      </c>
    </row>
    <row r="429" spans="1:6" hidden="1" x14ac:dyDescent="0.25">
      <c r="A429" s="218">
        <f>'инновации+добровольчество0,369'!A412</f>
        <v>0</v>
      </c>
      <c r="B429" s="170" t="s">
        <v>84</v>
      </c>
      <c r="C429" s="362"/>
      <c r="D429" s="170">
        <f>PRODUCT(Лист1!G193,$A$212)</f>
        <v>0.36899999999999999</v>
      </c>
      <c r="E429" s="331">
        <f>Лист1!H193</f>
        <v>0</v>
      </c>
      <c r="F429" s="256">
        <f t="shared" si="16"/>
        <v>0</v>
      </c>
    </row>
    <row r="430" spans="1:6" hidden="1" x14ac:dyDescent="0.25">
      <c r="A430" s="218">
        <f>'инновации+добровольчество0,369'!A413</f>
        <v>0</v>
      </c>
      <c r="B430" s="170" t="s">
        <v>84</v>
      </c>
      <c r="C430" s="362"/>
      <c r="D430" s="170">
        <f>PRODUCT(Лист1!G194,$A$212)</f>
        <v>0.36899999999999999</v>
      </c>
      <c r="E430" s="331">
        <f>Лист1!H194</f>
        <v>0</v>
      </c>
      <c r="F430" s="256">
        <f t="shared" si="16"/>
        <v>0</v>
      </c>
    </row>
    <row r="431" spans="1:6" hidden="1" x14ac:dyDescent="0.25">
      <c r="A431" s="218">
        <f>'инновации+добровольчество0,369'!A414</f>
        <v>0</v>
      </c>
      <c r="B431" s="170" t="s">
        <v>84</v>
      </c>
      <c r="C431" s="362"/>
      <c r="D431" s="170">
        <f>PRODUCT(Лист1!G195,$A$212)</f>
        <v>0.36899999999999999</v>
      </c>
      <c r="E431" s="331">
        <f>Лист1!H195</f>
        <v>0</v>
      </c>
      <c r="F431" s="256">
        <f t="shared" si="16"/>
        <v>0</v>
      </c>
    </row>
    <row r="432" spans="1:6" hidden="1" x14ac:dyDescent="0.25">
      <c r="A432" s="218">
        <f>'инновации+добровольчество0,369'!A415</f>
        <v>0</v>
      </c>
      <c r="B432" s="170" t="s">
        <v>84</v>
      </c>
      <c r="C432" s="362"/>
      <c r="D432" s="170">
        <f>PRODUCT(Лист1!G196,$A$212)</f>
        <v>0.36899999999999999</v>
      </c>
      <c r="E432" s="331">
        <f>Лист1!H196</f>
        <v>0</v>
      </c>
      <c r="F432" s="256">
        <f t="shared" si="16"/>
        <v>0</v>
      </c>
    </row>
    <row r="433" spans="1:6" hidden="1" x14ac:dyDescent="0.25">
      <c r="A433" s="218">
        <f>'инновации+добровольчество0,369'!A416</f>
        <v>0</v>
      </c>
      <c r="B433" s="170" t="s">
        <v>84</v>
      </c>
      <c r="C433" s="362"/>
      <c r="D433" s="170">
        <f>PRODUCT(Лист1!G197,$A$212)</f>
        <v>0.36899999999999999</v>
      </c>
      <c r="E433" s="331">
        <f>Лист1!H197</f>
        <v>0</v>
      </c>
      <c r="F433" s="256">
        <f t="shared" si="16"/>
        <v>0</v>
      </c>
    </row>
    <row r="434" spans="1:6" hidden="1" x14ac:dyDescent="0.25">
      <c r="A434" s="218">
        <f>'инновации+добровольчество0,369'!A417</f>
        <v>0</v>
      </c>
      <c r="B434" s="170" t="s">
        <v>84</v>
      </c>
      <c r="C434" s="362"/>
      <c r="D434" s="170">
        <f>PRODUCT(Лист1!G198,$A$212)</f>
        <v>0.36899999999999999</v>
      </c>
      <c r="E434" s="331">
        <f>Лист1!H198</f>
        <v>0</v>
      </c>
      <c r="F434" s="256">
        <f t="shared" si="16"/>
        <v>0</v>
      </c>
    </row>
    <row r="435" spans="1:6" hidden="1" x14ac:dyDescent="0.25">
      <c r="A435" s="218">
        <f>'инновации+добровольчество0,369'!A418</f>
        <v>0</v>
      </c>
      <c r="B435" s="170" t="s">
        <v>84</v>
      </c>
      <c r="C435" s="362"/>
      <c r="D435" s="170">
        <f>PRODUCT(Лист1!G199,$A$212)</f>
        <v>0.36899999999999999</v>
      </c>
      <c r="E435" s="331">
        <f>Лист1!H199</f>
        <v>0</v>
      </c>
      <c r="F435" s="256">
        <f t="shared" si="16"/>
        <v>0</v>
      </c>
    </row>
    <row r="436" spans="1:6" hidden="1" x14ac:dyDescent="0.25">
      <c r="A436" s="218">
        <f>'инновации+добровольчество0,369'!A419</f>
        <v>0</v>
      </c>
      <c r="B436" s="170" t="s">
        <v>84</v>
      </c>
      <c r="C436" s="362"/>
      <c r="D436" s="170">
        <f>PRODUCT(Лист1!G200,$A$212)</f>
        <v>0.36899999999999999</v>
      </c>
      <c r="E436" s="331">
        <f>Лист1!H200</f>
        <v>0</v>
      </c>
      <c r="F436" s="256">
        <f t="shared" si="16"/>
        <v>0</v>
      </c>
    </row>
    <row r="437" spans="1:6" hidden="1" x14ac:dyDescent="0.25">
      <c r="A437" s="218">
        <f>'инновации+добровольчество0,369'!A420</f>
        <v>0</v>
      </c>
      <c r="B437" s="170" t="s">
        <v>84</v>
      </c>
      <c r="C437" s="362"/>
      <c r="D437" s="170">
        <f>PRODUCT(Лист1!G201,$A$212)</f>
        <v>0.36899999999999999</v>
      </c>
      <c r="E437" s="331">
        <f>Лист1!H201</f>
        <v>0</v>
      </c>
      <c r="F437" s="256">
        <f t="shared" si="16"/>
        <v>0</v>
      </c>
    </row>
    <row r="438" spans="1:6" hidden="1" x14ac:dyDescent="0.25">
      <c r="A438" s="218">
        <f>'инновации+добровольчество0,369'!A421</f>
        <v>0</v>
      </c>
      <c r="B438" s="170" t="s">
        <v>84</v>
      </c>
      <c r="C438" s="362"/>
      <c r="D438" s="170">
        <f>PRODUCT(Лист1!G202,$A$212)</f>
        <v>0.36899999999999999</v>
      </c>
      <c r="E438" s="331">
        <f>Лист1!H202</f>
        <v>0</v>
      </c>
      <c r="F438" s="256">
        <f t="shared" si="16"/>
        <v>0</v>
      </c>
    </row>
    <row r="439" spans="1:6" hidden="1" x14ac:dyDescent="0.25">
      <c r="A439" s="218">
        <f>'инновации+добровольчество0,369'!A422</f>
        <v>0</v>
      </c>
      <c r="B439" s="170" t="s">
        <v>84</v>
      </c>
      <c r="C439" s="362"/>
      <c r="D439" s="170">
        <f>PRODUCT(Лист1!G203,$A$212)</f>
        <v>0.36899999999999999</v>
      </c>
      <c r="E439" s="331">
        <f>Лист1!H203</f>
        <v>0</v>
      </c>
      <c r="F439" s="256">
        <f t="shared" si="16"/>
        <v>0</v>
      </c>
    </row>
    <row r="440" spans="1:6" hidden="1" x14ac:dyDescent="0.25">
      <c r="A440" s="218">
        <f>'инновации+добровольчество0,369'!A423</f>
        <v>0</v>
      </c>
      <c r="B440" s="170" t="s">
        <v>84</v>
      </c>
      <c r="C440" s="362"/>
      <c r="D440" s="170">
        <f>PRODUCT(Лист1!G204,$A$212)</f>
        <v>0.36899999999999999</v>
      </c>
      <c r="E440" s="331">
        <f>Лист1!H204</f>
        <v>0</v>
      </c>
      <c r="F440" s="256">
        <f t="shared" si="16"/>
        <v>0</v>
      </c>
    </row>
    <row r="441" spans="1:6" hidden="1" x14ac:dyDescent="0.25">
      <c r="A441" s="218">
        <f>'инновации+добровольчество0,369'!A424</f>
        <v>0</v>
      </c>
      <c r="B441" s="170" t="s">
        <v>84</v>
      </c>
      <c r="C441" s="362"/>
      <c r="D441" s="170">
        <f>PRODUCT(Лист1!G205,$A$212)</f>
        <v>0.36899999999999999</v>
      </c>
      <c r="E441" s="331">
        <f>Лист1!H205</f>
        <v>0</v>
      </c>
      <c r="F441" s="256">
        <f t="shared" si="16"/>
        <v>0</v>
      </c>
    </row>
    <row r="442" spans="1:6" hidden="1" x14ac:dyDescent="0.25">
      <c r="A442" s="218">
        <f>'инновации+добровольчество0,369'!A425</f>
        <v>0</v>
      </c>
      <c r="B442" s="170" t="s">
        <v>84</v>
      </c>
      <c r="C442" s="362"/>
      <c r="D442" s="170">
        <f>PRODUCT(Лист1!G206,$A$212)</f>
        <v>0.36899999999999999</v>
      </c>
      <c r="E442" s="331">
        <f>Лист1!H206</f>
        <v>0</v>
      </c>
      <c r="F442" s="256">
        <f t="shared" si="16"/>
        <v>0</v>
      </c>
    </row>
    <row r="443" spans="1:6" hidden="1" x14ac:dyDescent="0.25">
      <c r="A443" s="218">
        <f>'инновации+добровольчество0,369'!A426</f>
        <v>0</v>
      </c>
      <c r="B443" s="170" t="s">
        <v>84</v>
      </c>
      <c r="C443" s="362"/>
      <c r="D443" s="170">
        <f>PRODUCT(Лист1!G207,$A$212)</f>
        <v>0.36899999999999999</v>
      </c>
      <c r="E443" s="331">
        <f>Лист1!H207</f>
        <v>0</v>
      </c>
      <c r="F443" s="256">
        <f t="shared" si="16"/>
        <v>0</v>
      </c>
    </row>
    <row r="444" spans="1:6" hidden="1" x14ac:dyDescent="0.25">
      <c r="A444" s="218">
        <f>'инновации+добровольчество0,369'!A427</f>
        <v>0</v>
      </c>
      <c r="B444" s="170" t="s">
        <v>84</v>
      </c>
      <c r="C444" s="362"/>
      <c r="D444" s="170">
        <f>PRODUCT(Лист1!G208,$A$212)</f>
        <v>0.36899999999999999</v>
      </c>
      <c r="E444" s="331">
        <f>Лист1!H208</f>
        <v>0</v>
      </c>
      <c r="F444" s="256">
        <f t="shared" si="16"/>
        <v>0</v>
      </c>
    </row>
    <row r="445" spans="1:6" hidden="1" x14ac:dyDescent="0.25">
      <c r="A445" s="218">
        <f>'инновации+добровольчество0,369'!A428</f>
        <v>0</v>
      </c>
      <c r="B445" s="170" t="s">
        <v>84</v>
      </c>
      <c r="C445" s="362"/>
      <c r="D445" s="170">
        <f>PRODUCT(Лист1!G209,$A$212)</f>
        <v>0.36899999999999999</v>
      </c>
      <c r="E445" s="331">
        <f>Лист1!H209</f>
        <v>0</v>
      </c>
      <c r="F445" s="256">
        <f t="shared" si="16"/>
        <v>0</v>
      </c>
    </row>
    <row r="446" spans="1:6" hidden="1" x14ac:dyDescent="0.25">
      <c r="A446" s="218">
        <f>'инновации+добровольчество0,369'!A429</f>
        <v>0</v>
      </c>
      <c r="B446" s="170" t="s">
        <v>84</v>
      </c>
      <c r="C446" s="362"/>
      <c r="D446" s="170">
        <f>PRODUCT(Лист1!G210,$A$212)</f>
        <v>0.36899999999999999</v>
      </c>
      <c r="E446" s="331">
        <f>Лист1!H210</f>
        <v>0</v>
      </c>
      <c r="F446" s="256">
        <f t="shared" si="16"/>
        <v>0</v>
      </c>
    </row>
    <row r="447" spans="1:6" hidden="1" x14ac:dyDescent="0.25">
      <c r="A447" s="218">
        <f>'инновации+добровольчество0,369'!A430</f>
        <v>0</v>
      </c>
      <c r="B447" s="170" t="s">
        <v>84</v>
      </c>
      <c r="C447" s="362"/>
      <c r="D447" s="170">
        <f>PRODUCT(Лист1!G211,$A$212)</f>
        <v>0.36899999999999999</v>
      </c>
      <c r="E447" s="331">
        <f>Лист1!H211</f>
        <v>0</v>
      </c>
      <c r="F447" s="256">
        <f t="shared" si="16"/>
        <v>0</v>
      </c>
    </row>
    <row r="448" spans="1:6" hidden="1" x14ac:dyDescent="0.25">
      <c r="A448" s="218">
        <f>'инновации+добровольчество0,369'!A431</f>
        <v>0</v>
      </c>
      <c r="B448" s="170" t="s">
        <v>84</v>
      </c>
      <c r="C448" s="362"/>
      <c r="D448" s="170">
        <f>PRODUCT(Лист1!G212,$A$212)</f>
        <v>0.36899999999999999</v>
      </c>
      <c r="E448" s="331">
        <f>Лист1!H212</f>
        <v>0</v>
      </c>
      <c r="F448" s="256">
        <f t="shared" si="16"/>
        <v>0</v>
      </c>
    </row>
    <row r="449" spans="1:6" hidden="1" x14ac:dyDescent="0.25">
      <c r="A449" s="218">
        <f>'инновации+добровольчество0,369'!A432</f>
        <v>0</v>
      </c>
      <c r="B449" s="170" t="s">
        <v>84</v>
      </c>
      <c r="C449" s="362"/>
      <c r="D449" s="170">
        <f>PRODUCT(Лист1!G213,$A$212)</f>
        <v>0.36899999999999999</v>
      </c>
      <c r="E449" s="331">
        <f>Лист1!H213</f>
        <v>0</v>
      </c>
      <c r="F449" s="256">
        <f t="shared" si="16"/>
        <v>0</v>
      </c>
    </row>
    <row r="450" spans="1:6" hidden="1" x14ac:dyDescent="0.25">
      <c r="A450" s="218">
        <f>'инновации+добровольчество0,369'!A433</f>
        <v>0</v>
      </c>
      <c r="B450" s="170" t="s">
        <v>84</v>
      </c>
      <c r="C450" s="360"/>
      <c r="D450" s="170">
        <f>PRODUCT(Лист1!G214,$A$212)</f>
        <v>0.36899999999999999</v>
      </c>
      <c r="E450" s="331">
        <f>Лист1!H214</f>
        <v>0</v>
      </c>
      <c r="F450" s="256">
        <f t="shared" si="16"/>
        <v>0</v>
      </c>
    </row>
    <row r="451" spans="1:6" hidden="1" x14ac:dyDescent="0.25">
      <c r="A451" s="218">
        <f>'инновации+добровольчество0,369'!A434</f>
        <v>0</v>
      </c>
      <c r="B451" s="170" t="s">
        <v>84</v>
      </c>
      <c r="C451" s="360"/>
      <c r="D451" s="170">
        <f>PRODUCT(Лист1!G215,$A$212)</f>
        <v>0.36899999999999999</v>
      </c>
      <c r="E451" s="331">
        <f>Лист1!H215</f>
        <v>0</v>
      </c>
      <c r="F451" s="256">
        <f t="shared" si="16"/>
        <v>0</v>
      </c>
    </row>
    <row r="452" spans="1:6" hidden="1" x14ac:dyDescent="0.25">
      <c r="A452" s="218">
        <f>'инновации+добровольчество0,369'!A435</f>
        <v>0</v>
      </c>
      <c r="B452" s="170" t="s">
        <v>84</v>
      </c>
      <c r="C452" s="360"/>
      <c r="D452" s="170">
        <f>PRODUCT(Лист1!G216,$A$212)</f>
        <v>0.36899999999999999</v>
      </c>
      <c r="E452" s="331">
        <f>Лист1!H216</f>
        <v>0</v>
      </c>
      <c r="F452" s="256">
        <f t="shared" si="16"/>
        <v>0</v>
      </c>
    </row>
    <row r="453" spans="1:6" hidden="1" x14ac:dyDescent="0.25">
      <c r="A453" s="218">
        <f>'инновации+добровольчество0,369'!A436</f>
        <v>0</v>
      </c>
      <c r="B453" s="170" t="s">
        <v>84</v>
      </c>
      <c r="C453" s="360"/>
      <c r="D453" s="170">
        <f>PRODUCT(Лист1!G217,$A$212)</f>
        <v>0.36899999999999999</v>
      </c>
      <c r="E453" s="331">
        <f>Лист1!H217</f>
        <v>0</v>
      </c>
      <c r="F453" s="256">
        <f t="shared" si="16"/>
        <v>0</v>
      </c>
    </row>
    <row r="454" spans="1:6" hidden="1" x14ac:dyDescent="0.25">
      <c r="A454" s="218">
        <f>'инновации+добровольчество0,369'!A437</f>
        <v>0</v>
      </c>
      <c r="B454" s="170" t="s">
        <v>84</v>
      </c>
      <c r="C454" s="360"/>
      <c r="D454" s="170">
        <f>PRODUCT(Лист1!G218,$A$212)</f>
        <v>0.36899999999999999</v>
      </c>
      <c r="E454" s="331">
        <f>Лист1!H218</f>
        <v>0</v>
      </c>
      <c r="F454" s="256">
        <f t="shared" si="16"/>
        <v>0</v>
      </c>
    </row>
    <row r="455" spans="1:6" hidden="1" x14ac:dyDescent="0.25">
      <c r="A455" s="218">
        <f>'инновации+добровольчество0,369'!A438</f>
        <v>0</v>
      </c>
      <c r="B455" s="170" t="s">
        <v>84</v>
      </c>
      <c r="C455" s="360"/>
      <c r="D455" s="170">
        <f>PRODUCT(Лист1!G219,$A$212)</f>
        <v>0.36899999999999999</v>
      </c>
      <c r="E455" s="331">
        <f>Лист1!H219</f>
        <v>0</v>
      </c>
      <c r="F455" s="256">
        <f t="shared" ref="F455:F461" si="17">D455*E455</f>
        <v>0</v>
      </c>
    </row>
    <row r="456" spans="1:6" hidden="1" x14ac:dyDescent="0.25">
      <c r="A456" s="218">
        <f>'инновации+добровольчество0,369'!A439</f>
        <v>0</v>
      </c>
      <c r="B456" s="170" t="s">
        <v>84</v>
      </c>
      <c r="C456" s="360"/>
      <c r="D456" s="170">
        <f>PRODUCT(Лист1!G220,$A$212)</f>
        <v>0.36899999999999999</v>
      </c>
      <c r="E456" s="331">
        <f>Лист1!H220</f>
        <v>0</v>
      </c>
      <c r="F456" s="256">
        <f t="shared" si="17"/>
        <v>0</v>
      </c>
    </row>
    <row r="457" spans="1:6" hidden="1" x14ac:dyDescent="0.25">
      <c r="A457" s="218">
        <f>'инновации+добровольчество0,369'!A440</f>
        <v>0</v>
      </c>
      <c r="B457" s="170" t="s">
        <v>84</v>
      </c>
      <c r="C457" s="360"/>
      <c r="D457" s="170">
        <f>PRODUCT(Лист1!G221,$A$212)</f>
        <v>0.36899999999999999</v>
      </c>
      <c r="E457" s="331">
        <f>Лист1!H221</f>
        <v>0</v>
      </c>
      <c r="F457" s="256">
        <f t="shared" si="17"/>
        <v>0</v>
      </c>
    </row>
    <row r="458" spans="1:6" hidden="1" x14ac:dyDescent="0.25">
      <c r="A458" s="218">
        <f>'инновации+добровольчество0,369'!A441</f>
        <v>0</v>
      </c>
      <c r="B458" s="170" t="s">
        <v>84</v>
      </c>
      <c r="C458" s="360"/>
      <c r="D458" s="170">
        <f>PRODUCT(Лист1!G222,$A$212)</f>
        <v>0.36899999999999999</v>
      </c>
      <c r="E458" s="331">
        <f>Лист1!H222</f>
        <v>0</v>
      </c>
      <c r="F458" s="256">
        <f t="shared" si="17"/>
        <v>0</v>
      </c>
    </row>
    <row r="459" spans="1:6" hidden="1" x14ac:dyDescent="0.25">
      <c r="A459" s="218">
        <f>'инновации+добровольчество0,369'!A442</f>
        <v>0</v>
      </c>
      <c r="B459" s="170" t="s">
        <v>84</v>
      </c>
      <c r="C459" s="360"/>
      <c r="D459" s="170">
        <f>PRODUCT(Лист1!G223,$A$212)</f>
        <v>0.36899999999999999</v>
      </c>
      <c r="E459" s="331">
        <f>Лист1!H223</f>
        <v>0</v>
      </c>
      <c r="F459" s="256">
        <f t="shared" si="17"/>
        <v>0</v>
      </c>
    </row>
    <row r="460" spans="1:6" hidden="1" x14ac:dyDescent="0.25">
      <c r="A460" s="218">
        <f>'инновации+добровольчество0,369'!A443</f>
        <v>0</v>
      </c>
      <c r="B460" s="170" t="s">
        <v>84</v>
      </c>
      <c r="C460" s="360"/>
      <c r="D460" s="170">
        <f>PRODUCT(Лист1!G224,$A$212)</f>
        <v>0.36899999999999999</v>
      </c>
      <c r="E460" s="331">
        <f>Лист1!H224</f>
        <v>0</v>
      </c>
      <c r="F460" s="256">
        <f t="shared" si="17"/>
        <v>0</v>
      </c>
    </row>
    <row r="461" spans="1:6" hidden="1" x14ac:dyDescent="0.25">
      <c r="A461" s="218">
        <f>'инновации+добровольчество0,369'!A444</f>
        <v>0</v>
      </c>
      <c r="B461" s="170" t="s">
        <v>84</v>
      </c>
      <c r="C461" s="360"/>
      <c r="D461" s="170">
        <f>PRODUCT(Лист1!G225,$A$212)</f>
        <v>0.36899999999999999</v>
      </c>
      <c r="E461" s="331">
        <f>Лист1!H225</f>
        <v>0</v>
      </c>
      <c r="F461" s="256">
        <f t="shared" si="17"/>
        <v>0</v>
      </c>
    </row>
    <row r="462" spans="1:6" hidden="1" x14ac:dyDescent="0.25">
      <c r="A462" s="218">
        <f>'инновации+добровольчество0,369'!A445</f>
        <v>0</v>
      </c>
      <c r="B462" s="170" t="s">
        <v>84</v>
      </c>
      <c r="C462" s="360"/>
      <c r="D462" s="170">
        <f>PRODUCT(Лист1!G226,$A$212)</f>
        <v>0.36899999999999999</v>
      </c>
      <c r="E462" s="331">
        <f>Лист1!H226</f>
        <v>0</v>
      </c>
      <c r="F462" s="256">
        <f t="shared" ref="F462" si="18">D462*E462</f>
        <v>0</v>
      </c>
    </row>
    <row r="463" spans="1:6" ht="18.75" x14ac:dyDescent="0.25">
      <c r="A463" s="703" t="s">
        <v>31</v>
      </c>
      <c r="B463" s="704"/>
      <c r="C463" s="704"/>
      <c r="D463" s="704"/>
      <c r="E463" s="705"/>
      <c r="F463" s="301">
        <f>SUM(F216:F462)</f>
        <v>188190</v>
      </c>
    </row>
    <row r="464" spans="1:6" x14ac:dyDescent="0.25">
      <c r="E464" s="169"/>
    </row>
  </sheetData>
  <mergeCells count="144">
    <mergeCell ref="I90:I92"/>
    <mergeCell ref="B93:B94"/>
    <mergeCell ref="D93:D94"/>
    <mergeCell ref="E93:E94"/>
    <mergeCell ref="F93:F94"/>
    <mergeCell ref="G93:G94"/>
    <mergeCell ref="I93:I94"/>
    <mergeCell ref="A93:A94"/>
    <mergeCell ref="F37:F38"/>
    <mergeCell ref="B39:C39"/>
    <mergeCell ref="B40:C40"/>
    <mergeCell ref="B41:C41"/>
    <mergeCell ref="E37:E38"/>
    <mergeCell ref="A101:H101"/>
    <mergeCell ref="A102:A104"/>
    <mergeCell ref="B102:C104"/>
    <mergeCell ref="D102:F102"/>
    <mergeCell ref="D103:D104"/>
    <mergeCell ref="A44:B44"/>
    <mergeCell ref="A45:B45"/>
    <mergeCell ref="A46:B46"/>
    <mergeCell ref="A47:B47"/>
    <mergeCell ref="A48:B48"/>
    <mergeCell ref="A50:F50"/>
    <mergeCell ref="B90:B92"/>
    <mergeCell ref="D90:D92"/>
    <mergeCell ref="E90:F90"/>
    <mergeCell ref="G90:G92"/>
    <mergeCell ref="A88:F88"/>
    <mergeCell ref="E103:E104"/>
    <mergeCell ref="F103:F104"/>
    <mergeCell ref="A99:F99"/>
    <mergeCell ref="H112:H113"/>
    <mergeCell ref="G112:G113"/>
    <mergeCell ref="F112:F113"/>
    <mergeCell ref="E112:E113"/>
    <mergeCell ref="D112:D113"/>
    <mergeCell ref="D111:H111"/>
    <mergeCell ref="A110:H110"/>
    <mergeCell ref="G146:G147"/>
    <mergeCell ref="A135:F135"/>
    <mergeCell ref="B114:C114"/>
    <mergeCell ref="A146:B147"/>
    <mergeCell ref="B111:C113"/>
    <mergeCell ref="A111:A113"/>
    <mergeCell ref="F124:F125"/>
    <mergeCell ref="G155:G156"/>
    <mergeCell ref="G166:G167"/>
    <mergeCell ref="A4:E4"/>
    <mergeCell ref="A5:E5"/>
    <mergeCell ref="A6:E6"/>
    <mergeCell ref="G22:G23"/>
    <mergeCell ref="A153:F153"/>
    <mergeCell ref="A155:A156"/>
    <mergeCell ref="B155:B156"/>
    <mergeCell ref="D155:D156"/>
    <mergeCell ref="E155:E156"/>
    <mergeCell ref="F155:F156"/>
    <mergeCell ref="A133:E133"/>
    <mergeCell ref="A143:F143"/>
    <mergeCell ref="D146:D147"/>
    <mergeCell ref="B36:C38"/>
    <mergeCell ref="D36:E36"/>
    <mergeCell ref="D37:D38"/>
    <mergeCell ref="B105:C105"/>
    <mergeCell ref="A122:F122"/>
    <mergeCell ref="A124:A125"/>
    <mergeCell ref="B124:B125"/>
    <mergeCell ref="D124:D125"/>
    <mergeCell ref="E124:E125"/>
    <mergeCell ref="A1:H1"/>
    <mergeCell ref="A18:B18"/>
    <mergeCell ref="A15:F15"/>
    <mergeCell ref="A7:E7"/>
    <mergeCell ref="A17:F17"/>
    <mergeCell ref="G19:G21"/>
    <mergeCell ref="I19:I21"/>
    <mergeCell ref="A19:A21"/>
    <mergeCell ref="B19:B21"/>
    <mergeCell ref="D19:D21"/>
    <mergeCell ref="D9:E9"/>
    <mergeCell ref="D10:E10"/>
    <mergeCell ref="D11:E11"/>
    <mergeCell ref="D12:E12"/>
    <mergeCell ref="D13:E13"/>
    <mergeCell ref="D8:E8"/>
    <mergeCell ref="E19:F19"/>
    <mergeCell ref="A210:E210"/>
    <mergeCell ref="A174:A175"/>
    <mergeCell ref="B174:B175"/>
    <mergeCell ref="D174:D175"/>
    <mergeCell ref="E174:E175"/>
    <mergeCell ref="F174:F175"/>
    <mergeCell ref="A163:F163"/>
    <mergeCell ref="A164:F164"/>
    <mergeCell ref="A166:A167"/>
    <mergeCell ref="B166:B167"/>
    <mergeCell ref="D166:D167"/>
    <mergeCell ref="E166:E167"/>
    <mergeCell ref="F166:F167"/>
    <mergeCell ref="A172:F172"/>
    <mergeCell ref="A149:B149"/>
    <mergeCell ref="A152:B152"/>
    <mergeCell ref="A463:E463"/>
    <mergeCell ref="B3:G3"/>
    <mergeCell ref="E53:E54"/>
    <mergeCell ref="F53:F54"/>
    <mergeCell ref="A55:B55"/>
    <mergeCell ref="A51:F51"/>
    <mergeCell ref="A53:B54"/>
    <mergeCell ref="D53:D54"/>
    <mergeCell ref="G53:G54"/>
    <mergeCell ref="A211:F211"/>
    <mergeCell ref="A212:F212"/>
    <mergeCell ref="A213:A214"/>
    <mergeCell ref="B213:B214"/>
    <mergeCell ref="D213:D214"/>
    <mergeCell ref="E213:E214"/>
    <mergeCell ref="F213:F214"/>
    <mergeCell ref="A171:F171"/>
    <mergeCell ref="A148:B148"/>
    <mergeCell ref="A35:H35"/>
    <mergeCell ref="A36:A38"/>
    <mergeCell ref="A150:B150"/>
    <mergeCell ref="A151:B151"/>
    <mergeCell ref="B33:C33"/>
    <mergeCell ref="B34:C34"/>
    <mergeCell ref="A26:H26"/>
    <mergeCell ref="I22:I23"/>
    <mergeCell ref="A22:A23"/>
    <mergeCell ref="B22:B23"/>
    <mergeCell ref="D22:D23"/>
    <mergeCell ref="E22:E23"/>
    <mergeCell ref="F22:F23"/>
    <mergeCell ref="B31:C31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</mergeCells>
  <printOptions horizontalCentered="1" verticalCentered="1"/>
  <pageMargins left="0.51181102362204722" right="0.31496062992125984" top="0.55118110236220474" bottom="0.55118110236220474" header="0" footer="0"/>
  <pageSetup paperSize="9" scale="41" fitToHeight="4" orientation="portrait" r:id="rId1"/>
  <rowBreaks count="2" manualBreakCount="2">
    <brk id="87" max="16383" man="1"/>
    <brk id="1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E382"/>
  <sheetViews>
    <sheetView view="pageBreakPreview" topLeftCell="A148" workbookViewId="0">
      <selection sqref="A1:E382"/>
    </sheetView>
  </sheetViews>
  <sheetFormatPr defaultColWidth="8.875" defaultRowHeight="15" x14ac:dyDescent="0.25"/>
  <cols>
    <col min="1" max="1" width="34.125" style="2" customWidth="1"/>
    <col min="2" max="2" width="22.75" style="2" customWidth="1"/>
    <col min="3" max="3" width="48.25" style="2" customWidth="1"/>
    <col min="4" max="4" width="17.5" style="2" customWidth="1"/>
    <col min="5" max="5" width="15.375" style="2" customWidth="1"/>
    <col min="6" max="16384" width="8.875" style="2"/>
  </cols>
  <sheetData>
    <row r="1" spans="1:5" ht="189" customHeight="1" x14ac:dyDescent="0.25">
      <c r="D1" s="684" t="str">
        <f>'натур показатели инновации+добр'!D1:E1</f>
        <v>Приложение №1 к приложению 1  к Приказу отдела физической культуры, спорта и молодежной политики Северо-Енисейского района от  18.12.2020 № 99-ОС "Об утверждении нормативов затрат, натуральных норм по муниципальным работам выполняемым муниципальным бюджетным учреждением, в отношении которого Отдел физической культуры, спорта и молодежной политики администрации Северо-Енисейского района осуществляет функции и полномочия главного распорядителя бюджетных средств</v>
      </c>
      <c r="E1" s="684"/>
    </row>
    <row r="3" spans="1:5" x14ac:dyDescent="0.25">
      <c r="A3" s="685" t="s">
        <v>126</v>
      </c>
      <c r="B3" s="685"/>
      <c r="C3" s="685"/>
      <c r="D3" s="685"/>
      <c r="E3" s="685"/>
    </row>
    <row r="4" spans="1:5" ht="12.6" customHeight="1" x14ac:dyDescent="0.25">
      <c r="A4" s="686" t="s">
        <v>150</v>
      </c>
      <c r="B4" s="686"/>
      <c r="C4" s="686"/>
      <c r="D4" s="686"/>
      <c r="E4" s="686"/>
    </row>
    <row r="5" spans="1:5" ht="45" x14ac:dyDescent="0.25">
      <c r="A5" s="132" t="s">
        <v>127</v>
      </c>
      <c r="B5" s="66" t="s">
        <v>128</v>
      </c>
      <c r="C5" s="132" t="s">
        <v>129</v>
      </c>
      <c r="D5" s="132" t="s">
        <v>130</v>
      </c>
      <c r="E5" s="132" t="s">
        <v>131</v>
      </c>
    </row>
    <row r="6" spans="1:5" x14ac:dyDescent="0.25">
      <c r="A6" s="133">
        <v>1</v>
      </c>
      <c r="B6" s="133">
        <v>2</v>
      </c>
      <c r="C6" s="133">
        <v>3</v>
      </c>
      <c r="D6" s="133">
        <v>4</v>
      </c>
      <c r="E6" s="133">
        <v>5</v>
      </c>
    </row>
    <row r="7" spans="1:5" ht="19.5" customHeight="1" x14ac:dyDescent="0.25">
      <c r="A7" s="750" t="s">
        <v>125</v>
      </c>
      <c r="B7" s="751" t="s">
        <v>154</v>
      </c>
      <c r="C7" s="687" t="s">
        <v>132</v>
      </c>
      <c r="D7" s="688"/>
      <c r="E7" s="689"/>
    </row>
    <row r="8" spans="1:5" ht="14.45" customHeight="1" x14ac:dyDescent="0.25">
      <c r="A8" s="750"/>
      <c r="B8" s="751"/>
      <c r="C8" s="690" t="s">
        <v>133</v>
      </c>
      <c r="D8" s="691"/>
      <c r="E8" s="692"/>
    </row>
    <row r="9" spans="1:5" ht="12" customHeight="1" x14ac:dyDescent="0.25">
      <c r="A9" s="750"/>
      <c r="B9" s="751"/>
      <c r="C9" s="109" t="s">
        <v>140</v>
      </c>
      <c r="D9" s="134" t="s">
        <v>134</v>
      </c>
      <c r="E9" s="235">
        <f>'таланты+инициативы0,262'!D25</f>
        <v>1.4672000000000001</v>
      </c>
    </row>
    <row r="10" spans="1:5" ht="12" customHeight="1" x14ac:dyDescent="0.25">
      <c r="A10" s="750"/>
      <c r="B10" s="751"/>
      <c r="C10" s="109" t="s">
        <v>93</v>
      </c>
      <c r="D10" s="135" t="s">
        <v>134</v>
      </c>
      <c r="E10" s="235">
        <f>'таланты+инициативы0,262'!D24</f>
        <v>0.26200000000000001</v>
      </c>
    </row>
    <row r="11" spans="1:5" ht="12" customHeight="1" x14ac:dyDescent="0.25">
      <c r="A11" s="750"/>
      <c r="B11" s="751"/>
      <c r="C11" s="678" t="s">
        <v>144</v>
      </c>
      <c r="D11" s="679"/>
      <c r="E11" s="680"/>
    </row>
    <row r="12" spans="1:5" ht="15.75" customHeight="1" x14ac:dyDescent="0.25">
      <c r="A12" s="750"/>
      <c r="B12" s="751"/>
      <c r="C12" s="121" t="s">
        <v>338</v>
      </c>
      <c r="D12" s="101" t="s">
        <v>39</v>
      </c>
      <c r="E12" s="234">
        <f>'таланты+инициативы0,262'!E48</f>
        <v>0.26200000000000001</v>
      </c>
    </row>
    <row r="13" spans="1:5" ht="12" customHeight="1" x14ac:dyDescent="0.25">
      <c r="A13" s="750"/>
      <c r="B13" s="751"/>
      <c r="C13" s="121" t="s">
        <v>339</v>
      </c>
      <c r="D13" s="101" t="s">
        <v>39</v>
      </c>
      <c r="E13" s="234">
        <f>'таланты+инициативы0,262'!E49</f>
        <v>0.26200000000000001</v>
      </c>
    </row>
    <row r="14" spans="1:5" ht="13.5" customHeight="1" x14ac:dyDescent="0.25">
      <c r="A14" s="750"/>
      <c r="B14" s="751"/>
      <c r="C14" s="121" t="s">
        <v>340</v>
      </c>
      <c r="D14" s="101" t="s">
        <v>39</v>
      </c>
      <c r="E14" s="234">
        <f>'таланты+инициативы0,262'!E50</f>
        <v>0.26200000000000001</v>
      </c>
    </row>
    <row r="15" spans="1:5" ht="22.9" customHeight="1" x14ac:dyDescent="0.25">
      <c r="A15" s="750"/>
      <c r="B15" s="751"/>
      <c r="C15" s="681" t="s">
        <v>145</v>
      </c>
      <c r="D15" s="682"/>
      <c r="E15" s="683"/>
    </row>
    <row r="16" spans="1:5" ht="18.75" customHeight="1" x14ac:dyDescent="0.25">
      <c r="A16" s="750"/>
      <c r="B16" s="751"/>
      <c r="C16" s="130" t="str">
        <f>'таланты+инициативы0,262'!A59</f>
        <v>Проезд подростков</v>
      </c>
      <c r="D16" s="390" t="str">
        <f>'таланты+инициативы0,262'!D59</f>
        <v>ед</v>
      </c>
      <c r="E16" s="91">
        <f>'таланты+инициативы0,262'!E59</f>
        <v>10</v>
      </c>
    </row>
    <row r="17" spans="1:5" ht="12" customHeight="1" x14ac:dyDescent="0.25">
      <c r="A17" s="750"/>
      <c r="B17" s="751"/>
      <c r="C17" s="130" t="str">
        <f>'таланты+инициативы0,262'!A60</f>
        <v>Суточные подростки</v>
      </c>
      <c r="D17" s="390" t="str">
        <f>'таланты+инициативы0,262'!D60</f>
        <v>сут</v>
      </c>
      <c r="E17" s="91">
        <f>'таланты+инициативы0,262'!E60</f>
        <v>40</v>
      </c>
    </row>
    <row r="18" spans="1:5" ht="12" customHeight="1" x14ac:dyDescent="0.25">
      <c r="A18" s="750"/>
      <c r="B18" s="751"/>
      <c r="C18" s="130" t="str">
        <f>'таланты+инициативы0,262'!A61</f>
        <v>Проживание подростки</v>
      </c>
      <c r="D18" s="390" t="str">
        <f>'таланты+инициативы0,262'!D61</f>
        <v>сут</v>
      </c>
      <c r="E18" s="91">
        <f>'таланты+инициативы0,262'!E61</f>
        <v>20</v>
      </c>
    </row>
    <row r="19" spans="1:5" ht="12" customHeight="1" x14ac:dyDescent="0.25">
      <c r="A19" s="750"/>
      <c r="B19" s="751"/>
      <c r="C19" s="130" t="str">
        <f>'таланты+инициативы0,262'!A63</f>
        <v>Проезд</v>
      </c>
      <c r="D19" s="390" t="str">
        <f>'таланты+инициативы0,262'!D63</f>
        <v>ед</v>
      </c>
      <c r="E19" s="91">
        <f>'таланты+инициативы0,262'!E63</f>
        <v>10</v>
      </c>
    </row>
    <row r="20" spans="1:5" ht="12" customHeight="1" x14ac:dyDescent="0.25">
      <c r="A20" s="750"/>
      <c r="B20" s="751"/>
      <c r="C20" s="130" t="str">
        <f>'таланты+инициативы0,262'!A64</f>
        <v>Суточные</v>
      </c>
      <c r="D20" s="390" t="str">
        <f>'таланты+инициативы0,262'!D64</f>
        <v>сут</v>
      </c>
      <c r="E20" s="91">
        <f>'таланты+инициативы0,262'!E64</f>
        <v>20</v>
      </c>
    </row>
    <row r="21" spans="1:5" ht="12" customHeight="1" x14ac:dyDescent="0.25">
      <c r="A21" s="750"/>
      <c r="B21" s="751"/>
      <c r="C21" s="130" t="str">
        <f>'таланты+инициативы0,262'!A65</f>
        <v>Проживание</v>
      </c>
      <c r="D21" s="390" t="str">
        <f>'таланты+инициативы0,262'!D65</f>
        <v>сут</v>
      </c>
      <c r="E21" s="91">
        <f>'таланты+инициативы0,262'!E65</f>
        <v>10</v>
      </c>
    </row>
    <row r="22" spans="1:5" ht="12" customHeight="1" x14ac:dyDescent="0.25">
      <c r="A22" s="750"/>
      <c r="B22" s="751"/>
      <c r="C22" s="130" t="str">
        <f>'таланты+инициативы0,262'!A67</f>
        <v>Проезд</v>
      </c>
      <c r="D22" s="390" t="str">
        <f>'таланты+инициативы0,262'!D67</f>
        <v>ед</v>
      </c>
      <c r="E22" s="91">
        <f>'таланты+инициативы0,262'!E67</f>
        <v>8</v>
      </c>
    </row>
    <row r="23" spans="1:5" ht="12" customHeight="1" x14ac:dyDescent="0.25">
      <c r="A23" s="750"/>
      <c r="B23" s="751"/>
      <c r="C23" s="130" t="str">
        <f>'таланты+инициативы0,262'!A68</f>
        <v>Суточные</v>
      </c>
      <c r="D23" s="390" t="str">
        <f>'таланты+инициативы0,262'!D68</f>
        <v>сут</v>
      </c>
      <c r="E23" s="91">
        <f>'таланты+инициативы0,262'!E68</f>
        <v>16</v>
      </c>
    </row>
    <row r="24" spans="1:5" ht="12" customHeight="1" x14ac:dyDescent="0.25">
      <c r="A24" s="750"/>
      <c r="B24" s="751"/>
      <c r="C24" s="130" t="str">
        <f>'таланты+инициативы0,262'!A69</f>
        <v>Проживание</v>
      </c>
      <c r="D24" s="390" t="str">
        <f>'таланты+инициативы0,262'!D69</f>
        <v>сут</v>
      </c>
      <c r="E24" s="91">
        <f>'таланты+инициативы0,262'!E69</f>
        <v>8</v>
      </c>
    </row>
    <row r="25" spans="1:5" ht="12" customHeight="1" x14ac:dyDescent="0.25">
      <c r="A25" s="750"/>
      <c r="B25" s="751"/>
      <c r="C25" s="130" t="str">
        <f>'таланты+инициативы0,262'!A70</f>
        <v>Слет участников муниципальных отделений движений РДШ и Юнармия Северо-Енисейского района</v>
      </c>
      <c r="D25" s="390"/>
      <c r="E25" s="91">
        <f>'таланты+инициативы0,262'!E70</f>
        <v>0</v>
      </c>
    </row>
    <row r="26" spans="1:5" ht="12" customHeight="1" x14ac:dyDescent="0.25">
      <c r="A26" s="750"/>
      <c r="B26" s="751"/>
      <c r="C26" s="130" t="str">
        <f>'таланты+инициативы0,262'!A72</f>
        <v>Проезд участников п Брянка</v>
      </c>
      <c r="D26" s="390" t="str">
        <f>'таланты+инициативы0,262'!D71</f>
        <v>ед</v>
      </c>
      <c r="E26" s="91">
        <f>'таланты+инициативы0,262'!E72</f>
        <v>10</v>
      </c>
    </row>
    <row r="27" spans="1:5" ht="12" customHeight="1" x14ac:dyDescent="0.25">
      <c r="A27" s="750"/>
      <c r="B27" s="751"/>
      <c r="C27" s="130" t="str">
        <f>'таланты+инициативы0,262'!A73</f>
        <v>Проезд участников п Тея, Новая Калами</v>
      </c>
      <c r="D27" s="390" t="str">
        <f>'таланты+инициативы0,262'!D72</f>
        <v>сут</v>
      </c>
      <c r="E27" s="91">
        <f>'таланты+инициативы0,262'!E73</f>
        <v>10</v>
      </c>
    </row>
    <row r="28" spans="1:5" ht="12" customHeight="1" x14ac:dyDescent="0.25">
      <c r="A28" s="750"/>
      <c r="B28" s="751"/>
      <c r="C28" s="130" t="str">
        <f>'таланты+инициативы0,262'!A74</f>
        <v>Расходные материалы к мероприятиям</v>
      </c>
      <c r="D28" s="390" t="str">
        <f>'таланты+инициативы0,262'!D73</f>
        <v>сут</v>
      </c>
      <c r="E28" s="91">
        <f>'таланты+инициативы0,262'!E74</f>
        <v>85</v>
      </c>
    </row>
    <row r="29" spans="1:5" ht="12" hidden="1" customHeight="1" x14ac:dyDescent="0.25">
      <c r="A29" s="750"/>
      <c r="B29" s="751"/>
      <c r="C29" s="130" t="e">
        <f>'таланты+инициативы0,262'!#REF!</f>
        <v>#REF!</v>
      </c>
      <c r="D29" s="95" t="e">
        <f>'таланты+инициативы0,262'!#REF!</f>
        <v>#REF!</v>
      </c>
      <c r="E29" s="99" t="e">
        <f>'таланты+инициативы0,262'!#REF!</f>
        <v>#REF!</v>
      </c>
    </row>
    <row r="30" spans="1:5" ht="12" hidden="1" customHeight="1" x14ac:dyDescent="0.25">
      <c r="A30" s="750"/>
      <c r="B30" s="751"/>
      <c r="C30" s="130" t="e">
        <f>'таланты+инициативы0,262'!#REF!</f>
        <v>#REF!</v>
      </c>
      <c r="D30" s="95" t="e">
        <f>'таланты+инициативы0,262'!#REF!</f>
        <v>#REF!</v>
      </c>
      <c r="E30" s="99" t="e">
        <f>'таланты+инициативы0,262'!#REF!</f>
        <v>#REF!</v>
      </c>
    </row>
    <row r="31" spans="1:5" ht="12" hidden="1" customHeight="1" x14ac:dyDescent="0.25">
      <c r="A31" s="750"/>
      <c r="B31" s="751"/>
      <c r="C31" s="130" t="e">
        <f>'таланты+инициативы0,262'!#REF!</f>
        <v>#REF!</v>
      </c>
      <c r="D31" s="95" t="e">
        <f>'таланты+инициативы0,262'!#REF!</f>
        <v>#REF!</v>
      </c>
      <c r="E31" s="99" t="e">
        <f>'таланты+инициативы0,262'!#REF!</f>
        <v>#REF!</v>
      </c>
    </row>
    <row r="32" spans="1:5" ht="12" hidden="1" customHeight="1" x14ac:dyDescent="0.25">
      <c r="A32" s="750"/>
      <c r="B32" s="751"/>
      <c r="C32" s="130" t="e">
        <f>'таланты+инициативы0,262'!#REF!</f>
        <v>#REF!</v>
      </c>
      <c r="D32" s="95" t="e">
        <f>'таланты+инициативы0,262'!#REF!</f>
        <v>#REF!</v>
      </c>
      <c r="E32" s="99" t="e">
        <f>'таланты+инициативы0,262'!#REF!</f>
        <v>#REF!</v>
      </c>
    </row>
    <row r="33" spans="1:5" ht="12" hidden="1" customHeight="1" x14ac:dyDescent="0.25">
      <c r="A33" s="750"/>
      <c r="B33" s="751"/>
      <c r="C33" s="130" t="e">
        <f>'таланты+инициативы0,262'!#REF!</f>
        <v>#REF!</v>
      </c>
      <c r="D33" s="95" t="e">
        <f>'таланты+инициативы0,262'!#REF!</f>
        <v>#REF!</v>
      </c>
      <c r="E33" s="99" t="e">
        <f>'таланты+инициативы0,262'!#REF!</f>
        <v>#REF!</v>
      </c>
    </row>
    <row r="34" spans="1:5" ht="12" hidden="1" customHeight="1" x14ac:dyDescent="0.25">
      <c r="A34" s="750"/>
      <c r="B34" s="751"/>
      <c r="C34" s="130" t="e">
        <f>'таланты+инициативы0,262'!#REF!</f>
        <v>#REF!</v>
      </c>
      <c r="D34" s="95" t="e">
        <f>'таланты+инициативы0,262'!#REF!</f>
        <v>#REF!</v>
      </c>
      <c r="E34" s="99" t="e">
        <f>'таланты+инициативы0,262'!#REF!</f>
        <v>#REF!</v>
      </c>
    </row>
    <row r="35" spans="1:5" ht="12" hidden="1" customHeight="1" x14ac:dyDescent="0.25">
      <c r="A35" s="750"/>
      <c r="B35" s="751"/>
      <c r="C35" s="130" t="e">
        <f>'таланты+инициативы0,262'!#REF!</f>
        <v>#REF!</v>
      </c>
      <c r="D35" s="95" t="e">
        <f>'таланты+инициативы0,262'!#REF!</f>
        <v>#REF!</v>
      </c>
      <c r="E35" s="99" t="e">
        <f>'таланты+инициативы0,262'!#REF!</f>
        <v>#REF!</v>
      </c>
    </row>
    <row r="36" spans="1:5" ht="12" hidden="1" customHeight="1" x14ac:dyDescent="0.25">
      <c r="A36" s="750"/>
      <c r="B36" s="751"/>
      <c r="C36" s="130" t="e">
        <f>'таланты+инициативы0,262'!#REF!</f>
        <v>#REF!</v>
      </c>
      <c r="D36" s="95" t="e">
        <f>'таланты+инициативы0,262'!#REF!</f>
        <v>#REF!</v>
      </c>
      <c r="E36" s="99" t="e">
        <f>'таланты+инициативы0,262'!#REF!</f>
        <v>#REF!</v>
      </c>
    </row>
    <row r="37" spans="1:5" ht="12" hidden="1" customHeight="1" x14ac:dyDescent="0.25">
      <c r="A37" s="750"/>
      <c r="B37" s="751"/>
      <c r="C37" s="130" t="e">
        <f>'таланты+инициативы0,262'!#REF!</f>
        <v>#REF!</v>
      </c>
      <c r="D37" s="95" t="e">
        <f>'таланты+инициативы0,262'!#REF!</f>
        <v>#REF!</v>
      </c>
      <c r="E37" s="99" t="e">
        <f>'таланты+инициативы0,262'!#REF!</f>
        <v>#REF!</v>
      </c>
    </row>
    <row r="38" spans="1:5" ht="12" hidden="1" customHeight="1" x14ac:dyDescent="0.25">
      <c r="A38" s="750"/>
      <c r="B38" s="751"/>
      <c r="C38" s="130" t="e">
        <f>'таланты+инициативы0,262'!#REF!</f>
        <v>#REF!</v>
      </c>
      <c r="D38" s="95" t="e">
        <f>'таланты+инициативы0,262'!#REF!</f>
        <v>#REF!</v>
      </c>
      <c r="E38" s="99" t="e">
        <f>'таланты+инициативы0,262'!#REF!</f>
        <v>#REF!</v>
      </c>
    </row>
    <row r="39" spans="1:5" ht="12" hidden="1" customHeight="1" x14ac:dyDescent="0.25">
      <c r="A39" s="750"/>
      <c r="B39" s="751"/>
      <c r="C39" s="130" t="e">
        <f>'таланты+инициативы0,262'!#REF!</f>
        <v>#REF!</v>
      </c>
      <c r="D39" s="95" t="e">
        <f>'таланты+инициативы0,262'!#REF!</f>
        <v>#REF!</v>
      </c>
      <c r="E39" s="99" t="e">
        <f>'таланты+инициативы0,262'!#REF!</f>
        <v>#REF!</v>
      </c>
    </row>
    <row r="40" spans="1:5" ht="12" hidden="1" customHeight="1" x14ac:dyDescent="0.25">
      <c r="A40" s="750"/>
      <c r="B40" s="751"/>
      <c r="C40" s="130" t="e">
        <f>'таланты+инициативы0,262'!#REF!</f>
        <v>#REF!</v>
      </c>
      <c r="D40" s="95" t="e">
        <f>'таланты+инициативы0,262'!#REF!</f>
        <v>#REF!</v>
      </c>
      <c r="E40" s="99" t="e">
        <f>'таланты+инициативы0,262'!#REF!</f>
        <v>#REF!</v>
      </c>
    </row>
    <row r="41" spans="1:5" ht="12" hidden="1" customHeight="1" x14ac:dyDescent="0.25">
      <c r="A41" s="750"/>
      <c r="B41" s="751"/>
      <c r="C41" s="130" t="e">
        <f>'таланты+инициативы0,262'!#REF!</f>
        <v>#REF!</v>
      </c>
      <c r="D41" s="95" t="e">
        <f>'таланты+инициативы0,262'!#REF!</f>
        <v>#REF!</v>
      </c>
      <c r="E41" s="99" t="e">
        <f>'таланты+инициативы0,262'!#REF!</f>
        <v>#REF!</v>
      </c>
    </row>
    <row r="42" spans="1:5" ht="12" hidden="1" customHeight="1" x14ac:dyDescent="0.25">
      <c r="A42" s="750"/>
      <c r="B42" s="751"/>
      <c r="C42" s="130" t="e">
        <f>'таланты+инициативы0,262'!#REF!</f>
        <v>#REF!</v>
      </c>
      <c r="D42" s="95" t="e">
        <f>'таланты+инициативы0,262'!#REF!</f>
        <v>#REF!</v>
      </c>
      <c r="E42" s="99" t="e">
        <f>'таланты+инициативы0,262'!#REF!</f>
        <v>#REF!</v>
      </c>
    </row>
    <row r="43" spans="1:5" ht="12" hidden="1" customHeight="1" x14ac:dyDescent="0.25">
      <c r="A43" s="750"/>
      <c r="B43" s="751"/>
      <c r="C43" s="130" t="e">
        <f>'таланты+инициативы0,262'!#REF!</f>
        <v>#REF!</v>
      </c>
      <c r="D43" s="95" t="e">
        <f>'таланты+инициативы0,262'!#REF!</f>
        <v>#REF!</v>
      </c>
      <c r="E43" s="99" t="e">
        <f>'таланты+инициативы0,262'!#REF!</f>
        <v>#REF!</v>
      </c>
    </row>
    <row r="44" spans="1:5" ht="12" hidden="1" customHeight="1" x14ac:dyDescent="0.25">
      <c r="A44" s="750"/>
      <c r="B44" s="751"/>
      <c r="C44" s="130" t="e">
        <f>'таланты+инициативы0,262'!#REF!</f>
        <v>#REF!</v>
      </c>
      <c r="D44" s="95" t="e">
        <f>'таланты+инициативы0,262'!#REF!</f>
        <v>#REF!</v>
      </c>
      <c r="E44" s="99" t="e">
        <f>'таланты+инициативы0,262'!#REF!</f>
        <v>#REF!</v>
      </c>
    </row>
    <row r="45" spans="1:5" ht="12" hidden="1" customHeight="1" x14ac:dyDescent="0.25">
      <c r="A45" s="750"/>
      <c r="B45" s="751"/>
      <c r="C45" s="130" t="e">
        <f>'таланты+инициативы0,262'!#REF!</f>
        <v>#REF!</v>
      </c>
      <c r="D45" s="95" t="e">
        <f>'таланты+инициативы0,262'!#REF!</f>
        <v>#REF!</v>
      </c>
      <c r="E45" s="99" t="e">
        <f>'таланты+инициативы0,262'!#REF!</f>
        <v>#REF!</v>
      </c>
    </row>
    <row r="46" spans="1:5" ht="12" hidden="1" customHeight="1" x14ac:dyDescent="0.25">
      <c r="A46" s="750"/>
      <c r="B46" s="751"/>
      <c r="C46" s="130" t="e">
        <f>'таланты+инициативы0,262'!#REF!</f>
        <v>#REF!</v>
      </c>
      <c r="D46" s="95" t="e">
        <f>'таланты+инициативы0,262'!#REF!</f>
        <v>#REF!</v>
      </c>
      <c r="E46" s="99" t="e">
        <f>'таланты+инициативы0,262'!#REF!</f>
        <v>#REF!</v>
      </c>
    </row>
    <row r="47" spans="1:5" ht="12" hidden="1" customHeight="1" x14ac:dyDescent="0.25">
      <c r="A47" s="750"/>
      <c r="B47" s="751"/>
      <c r="C47" s="130" t="e">
        <f>'таланты+инициативы0,262'!#REF!</f>
        <v>#REF!</v>
      </c>
      <c r="D47" s="95" t="e">
        <f>'таланты+инициативы0,262'!#REF!</f>
        <v>#REF!</v>
      </c>
      <c r="E47" s="99" t="e">
        <f>'таланты+инициативы0,262'!#REF!</f>
        <v>#REF!</v>
      </c>
    </row>
    <row r="48" spans="1:5" ht="12" hidden="1" customHeight="1" x14ac:dyDescent="0.25">
      <c r="A48" s="750"/>
      <c r="B48" s="751"/>
      <c r="C48" s="130" t="e">
        <f>'таланты+инициативы0,262'!#REF!</f>
        <v>#REF!</v>
      </c>
      <c r="D48" s="95" t="e">
        <f>'таланты+инициативы0,262'!#REF!</f>
        <v>#REF!</v>
      </c>
      <c r="E48" s="99" t="e">
        <f>'таланты+инициативы0,262'!#REF!</f>
        <v>#REF!</v>
      </c>
    </row>
    <row r="49" spans="1:5" ht="12" hidden="1" customHeight="1" x14ac:dyDescent="0.25">
      <c r="A49" s="750"/>
      <c r="B49" s="751"/>
      <c r="C49" s="130" t="e">
        <f>'таланты+инициативы0,262'!#REF!</f>
        <v>#REF!</v>
      </c>
      <c r="D49" s="95" t="e">
        <f>'таланты+инициативы0,262'!#REF!</f>
        <v>#REF!</v>
      </c>
      <c r="E49" s="99" t="e">
        <f>'таланты+инициативы0,262'!#REF!</f>
        <v>#REF!</v>
      </c>
    </row>
    <row r="50" spans="1:5" ht="12" hidden="1" customHeight="1" x14ac:dyDescent="0.25">
      <c r="A50" s="750"/>
      <c r="B50" s="751"/>
      <c r="C50" s="130" t="e">
        <f>'таланты+инициативы0,262'!#REF!</f>
        <v>#REF!</v>
      </c>
      <c r="D50" s="95" t="e">
        <f>'таланты+инициативы0,262'!#REF!</f>
        <v>#REF!</v>
      </c>
      <c r="E50" s="99" t="e">
        <f>'таланты+инициативы0,262'!#REF!</f>
        <v>#REF!</v>
      </c>
    </row>
    <row r="51" spans="1:5" ht="12" hidden="1" customHeight="1" x14ac:dyDescent="0.25">
      <c r="A51" s="750"/>
      <c r="B51" s="751"/>
      <c r="C51" s="130" t="e">
        <f>'таланты+инициативы0,262'!#REF!</f>
        <v>#REF!</v>
      </c>
      <c r="D51" s="95" t="e">
        <f>'таланты+инициативы0,262'!#REF!</f>
        <v>#REF!</v>
      </c>
      <c r="E51" s="99" t="e">
        <f>'таланты+инициативы0,262'!#REF!</f>
        <v>#REF!</v>
      </c>
    </row>
    <row r="52" spans="1:5" ht="12" hidden="1" customHeight="1" x14ac:dyDescent="0.25">
      <c r="A52" s="750"/>
      <c r="B52" s="751"/>
      <c r="C52" s="130" t="e">
        <f>'таланты+инициативы0,262'!#REF!</f>
        <v>#REF!</v>
      </c>
      <c r="D52" s="95" t="e">
        <f>'таланты+инициативы0,262'!#REF!</f>
        <v>#REF!</v>
      </c>
      <c r="E52" s="99" t="e">
        <f>'таланты+инициативы0,262'!#REF!</f>
        <v>#REF!</v>
      </c>
    </row>
    <row r="53" spans="1:5" ht="12" hidden="1" customHeight="1" x14ac:dyDescent="0.25">
      <c r="A53" s="750"/>
      <c r="B53" s="751"/>
      <c r="C53" s="130" t="e">
        <f>'таланты+инициативы0,262'!#REF!</f>
        <v>#REF!</v>
      </c>
      <c r="D53" s="95" t="e">
        <f>'таланты+инициативы0,262'!#REF!</f>
        <v>#REF!</v>
      </c>
      <c r="E53" s="99" t="e">
        <f>'таланты+инициативы0,262'!#REF!</f>
        <v>#REF!</v>
      </c>
    </row>
    <row r="54" spans="1:5" ht="12" hidden="1" customHeight="1" x14ac:dyDescent="0.25">
      <c r="A54" s="750"/>
      <c r="B54" s="751"/>
      <c r="C54" s="130" t="e">
        <f>'таланты+инициативы0,262'!#REF!</f>
        <v>#REF!</v>
      </c>
      <c r="D54" s="95" t="e">
        <f>'таланты+инициативы0,262'!#REF!</f>
        <v>#REF!</v>
      </c>
      <c r="E54" s="99" t="e">
        <f>'таланты+инициативы0,262'!#REF!</f>
        <v>#REF!</v>
      </c>
    </row>
    <row r="55" spans="1:5" ht="12" hidden="1" customHeight="1" x14ac:dyDescent="0.25">
      <c r="A55" s="750"/>
      <c r="B55" s="751"/>
      <c r="C55" s="130" t="e">
        <f>'таланты+инициативы0,262'!#REF!</f>
        <v>#REF!</v>
      </c>
      <c r="D55" s="95" t="e">
        <f>'таланты+инициативы0,262'!#REF!</f>
        <v>#REF!</v>
      </c>
      <c r="E55" s="99" t="e">
        <f>'таланты+инициативы0,262'!#REF!</f>
        <v>#REF!</v>
      </c>
    </row>
    <row r="56" spans="1:5" ht="12" hidden="1" customHeight="1" x14ac:dyDescent="0.25">
      <c r="A56" s="750"/>
      <c r="B56" s="751"/>
      <c r="C56" s="130" t="e">
        <f>'таланты+инициативы0,262'!#REF!</f>
        <v>#REF!</v>
      </c>
      <c r="D56" s="95" t="e">
        <f>'таланты+инициативы0,262'!#REF!</f>
        <v>#REF!</v>
      </c>
      <c r="E56" s="99" t="e">
        <f>'таланты+инициативы0,262'!#REF!</f>
        <v>#REF!</v>
      </c>
    </row>
    <row r="57" spans="1:5" ht="12" hidden="1" customHeight="1" x14ac:dyDescent="0.25">
      <c r="A57" s="750"/>
      <c r="B57" s="751"/>
      <c r="C57" s="130" t="e">
        <f>'таланты+инициативы0,262'!#REF!</f>
        <v>#REF!</v>
      </c>
      <c r="D57" s="95" t="e">
        <f>'таланты+инициативы0,262'!#REF!</f>
        <v>#REF!</v>
      </c>
      <c r="E57" s="99" t="e">
        <f>'таланты+инициативы0,262'!#REF!</f>
        <v>#REF!</v>
      </c>
    </row>
    <row r="58" spans="1:5" ht="12" hidden="1" customHeight="1" x14ac:dyDescent="0.25">
      <c r="A58" s="750"/>
      <c r="B58" s="751"/>
      <c r="C58" s="130" t="e">
        <f>'таланты+инициативы0,262'!#REF!</f>
        <v>#REF!</v>
      </c>
      <c r="D58" s="95" t="e">
        <f>'таланты+инициативы0,262'!#REF!</f>
        <v>#REF!</v>
      </c>
      <c r="E58" s="99" t="e">
        <f>'таланты+инициативы0,262'!#REF!</f>
        <v>#REF!</v>
      </c>
    </row>
    <row r="59" spans="1:5" ht="12" hidden="1" customHeight="1" x14ac:dyDescent="0.25">
      <c r="A59" s="750"/>
      <c r="B59" s="751"/>
      <c r="C59" s="130" t="e">
        <f>'таланты+инициативы0,262'!#REF!</f>
        <v>#REF!</v>
      </c>
      <c r="D59" s="95" t="e">
        <f>'таланты+инициативы0,262'!#REF!</f>
        <v>#REF!</v>
      </c>
      <c r="E59" s="99" t="e">
        <f>'таланты+инициативы0,262'!#REF!</f>
        <v>#REF!</v>
      </c>
    </row>
    <row r="60" spans="1:5" ht="12" hidden="1" customHeight="1" x14ac:dyDescent="0.25">
      <c r="A60" s="750"/>
      <c r="B60" s="751"/>
      <c r="C60" s="130" t="e">
        <f>'таланты+инициативы0,262'!#REF!</f>
        <v>#REF!</v>
      </c>
      <c r="D60" s="95" t="e">
        <f>'таланты+инициативы0,262'!#REF!</f>
        <v>#REF!</v>
      </c>
      <c r="E60" s="99" t="e">
        <f>'таланты+инициативы0,262'!#REF!</f>
        <v>#REF!</v>
      </c>
    </row>
    <row r="61" spans="1:5" ht="12" hidden="1" customHeight="1" x14ac:dyDescent="0.25">
      <c r="A61" s="750"/>
      <c r="B61" s="751"/>
      <c r="C61" s="130" t="e">
        <f>'таланты+инициативы0,262'!#REF!</f>
        <v>#REF!</v>
      </c>
      <c r="D61" s="95" t="e">
        <f>'таланты+инициативы0,262'!#REF!</f>
        <v>#REF!</v>
      </c>
      <c r="E61" s="99" t="e">
        <f>'таланты+инициативы0,262'!#REF!</f>
        <v>#REF!</v>
      </c>
    </row>
    <row r="62" spans="1:5" ht="12" hidden="1" customHeight="1" x14ac:dyDescent="0.25">
      <c r="A62" s="750"/>
      <c r="B62" s="751"/>
      <c r="C62" s="130" t="e">
        <f>'таланты+инициативы0,262'!#REF!</f>
        <v>#REF!</v>
      </c>
      <c r="D62" s="95" t="e">
        <f>'таланты+инициативы0,262'!#REF!</f>
        <v>#REF!</v>
      </c>
      <c r="E62" s="99" t="e">
        <f>'таланты+инициативы0,262'!#REF!</f>
        <v>#REF!</v>
      </c>
    </row>
    <row r="63" spans="1:5" ht="12" hidden="1" customHeight="1" x14ac:dyDescent="0.25">
      <c r="A63" s="750"/>
      <c r="B63" s="751"/>
      <c r="C63" s="130" t="e">
        <f>'таланты+инициативы0,262'!#REF!</f>
        <v>#REF!</v>
      </c>
      <c r="D63" s="95" t="e">
        <f>'таланты+инициативы0,262'!#REF!</f>
        <v>#REF!</v>
      </c>
      <c r="E63" s="99" t="e">
        <f>'таланты+инициативы0,262'!#REF!</f>
        <v>#REF!</v>
      </c>
    </row>
    <row r="64" spans="1:5" ht="12" hidden="1" customHeight="1" x14ac:dyDescent="0.25">
      <c r="A64" s="750"/>
      <c r="B64" s="751"/>
      <c r="C64" s="130" t="e">
        <f>'таланты+инициативы0,262'!#REF!</f>
        <v>#REF!</v>
      </c>
      <c r="D64" s="95" t="e">
        <f>'таланты+инициативы0,262'!#REF!</f>
        <v>#REF!</v>
      </c>
      <c r="E64" s="99" t="e">
        <f>'таланты+инициативы0,262'!#REF!</f>
        <v>#REF!</v>
      </c>
    </row>
    <row r="65" spans="1:5" ht="12" hidden="1" customHeight="1" x14ac:dyDescent="0.25">
      <c r="A65" s="750"/>
      <c r="B65" s="751"/>
      <c r="C65" s="130" t="e">
        <f>'таланты+инициативы0,262'!#REF!</f>
        <v>#REF!</v>
      </c>
      <c r="D65" s="95" t="e">
        <f>'таланты+инициативы0,262'!#REF!</f>
        <v>#REF!</v>
      </c>
      <c r="E65" s="99" t="e">
        <f>'таланты+инициативы0,262'!#REF!</f>
        <v>#REF!</v>
      </c>
    </row>
    <row r="66" spans="1:5" ht="12" hidden="1" customHeight="1" x14ac:dyDescent="0.25">
      <c r="A66" s="750"/>
      <c r="B66" s="751"/>
      <c r="C66" s="130" t="e">
        <f>'таланты+инициативы0,262'!#REF!</f>
        <v>#REF!</v>
      </c>
      <c r="D66" s="95" t="e">
        <f>'таланты+инициативы0,262'!#REF!</f>
        <v>#REF!</v>
      </c>
      <c r="E66" s="99" t="e">
        <f>'таланты+инициативы0,262'!#REF!</f>
        <v>#REF!</v>
      </c>
    </row>
    <row r="67" spans="1:5" ht="12" hidden="1" customHeight="1" x14ac:dyDescent="0.25">
      <c r="A67" s="750"/>
      <c r="B67" s="751"/>
      <c r="C67" s="130" t="e">
        <f>'таланты+инициативы0,262'!#REF!</f>
        <v>#REF!</v>
      </c>
      <c r="D67" s="95" t="e">
        <f>'таланты+инициативы0,262'!#REF!</f>
        <v>#REF!</v>
      </c>
      <c r="E67" s="99" t="e">
        <f>'таланты+инициативы0,262'!#REF!</f>
        <v>#REF!</v>
      </c>
    </row>
    <row r="68" spans="1:5" ht="12" hidden="1" customHeight="1" x14ac:dyDescent="0.25">
      <c r="A68" s="750"/>
      <c r="B68" s="751"/>
      <c r="C68" s="130" t="e">
        <f>'таланты+инициативы0,262'!#REF!</f>
        <v>#REF!</v>
      </c>
      <c r="D68" s="95" t="e">
        <f>'таланты+инициативы0,262'!#REF!</f>
        <v>#REF!</v>
      </c>
      <c r="E68" s="99" t="e">
        <f>'таланты+инициативы0,262'!#REF!</f>
        <v>#REF!</v>
      </c>
    </row>
    <row r="69" spans="1:5" ht="12" hidden="1" customHeight="1" x14ac:dyDescent="0.25">
      <c r="A69" s="750"/>
      <c r="B69" s="751"/>
      <c r="C69" s="130" t="e">
        <f>'таланты+инициативы0,262'!#REF!</f>
        <v>#REF!</v>
      </c>
      <c r="D69" s="95" t="e">
        <f>'таланты+инициативы0,262'!#REF!</f>
        <v>#REF!</v>
      </c>
      <c r="E69" s="99" t="e">
        <f>'таланты+инициативы0,262'!#REF!</f>
        <v>#REF!</v>
      </c>
    </row>
    <row r="70" spans="1:5" ht="12" hidden="1" customHeight="1" x14ac:dyDescent="0.25">
      <c r="A70" s="750"/>
      <c r="B70" s="751"/>
      <c r="C70" s="130" t="e">
        <f>'таланты+инициативы0,262'!#REF!</f>
        <v>#REF!</v>
      </c>
      <c r="D70" s="95" t="e">
        <f>'таланты+инициативы0,262'!#REF!</f>
        <v>#REF!</v>
      </c>
      <c r="E70" s="99" t="e">
        <f>'таланты+инициативы0,262'!#REF!</f>
        <v>#REF!</v>
      </c>
    </row>
    <row r="71" spans="1:5" ht="12" hidden="1" customHeight="1" x14ac:dyDescent="0.25">
      <c r="A71" s="750"/>
      <c r="B71" s="751"/>
      <c r="C71" s="130" t="e">
        <f>'таланты+инициативы0,262'!#REF!</f>
        <v>#REF!</v>
      </c>
      <c r="D71" s="95" t="e">
        <f>'таланты+инициативы0,262'!#REF!</f>
        <v>#REF!</v>
      </c>
      <c r="E71" s="99" t="e">
        <f>'таланты+инициативы0,262'!#REF!</f>
        <v>#REF!</v>
      </c>
    </row>
    <row r="72" spans="1:5" ht="12" hidden="1" customHeight="1" x14ac:dyDescent="0.25">
      <c r="A72" s="750"/>
      <c r="B72" s="751"/>
      <c r="C72" s="130" t="e">
        <f>'таланты+инициативы0,262'!#REF!</f>
        <v>#REF!</v>
      </c>
      <c r="D72" s="95" t="e">
        <f>'таланты+инициативы0,262'!#REF!</f>
        <v>#REF!</v>
      </c>
      <c r="E72" s="99" t="e">
        <f>'таланты+инициативы0,262'!#REF!</f>
        <v>#REF!</v>
      </c>
    </row>
    <row r="73" spans="1:5" ht="12" hidden="1" customHeight="1" x14ac:dyDescent="0.25">
      <c r="A73" s="750"/>
      <c r="B73" s="751"/>
      <c r="C73" s="130" t="e">
        <f>'таланты+инициативы0,262'!#REF!</f>
        <v>#REF!</v>
      </c>
      <c r="D73" s="95" t="e">
        <f>'таланты+инициативы0,262'!#REF!</f>
        <v>#REF!</v>
      </c>
      <c r="E73" s="99" t="e">
        <f>'таланты+инициативы0,262'!#REF!</f>
        <v>#REF!</v>
      </c>
    </row>
    <row r="74" spans="1:5" ht="12" hidden="1" customHeight="1" x14ac:dyDescent="0.25">
      <c r="A74" s="750"/>
      <c r="B74" s="751"/>
      <c r="C74" s="130" t="e">
        <f>'таланты+инициативы0,262'!#REF!</f>
        <v>#REF!</v>
      </c>
      <c r="D74" s="95" t="e">
        <f>'таланты+инициативы0,262'!#REF!</f>
        <v>#REF!</v>
      </c>
      <c r="E74" s="99" t="e">
        <f>'таланты+инициативы0,262'!#REF!</f>
        <v>#REF!</v>
      </c>
    </row>
    <row r="75" spans="1:5" ht="12" hidden="1" customHeight="1" x14ac:dyDescent="0.25">
      <c r="A75" s="750"/>
      <c r="B75" s="751"/>
      <c r="C75" s="130" t="e">
        <f>'таланты+инициативы0,262'!#REF!</f>
        <v>#REF!</v>
      </c>
      <c r="D75" s="95" t="e">
        <f>'таланты+инициативы0,262'!#REF!</f>
        <v>#REF!</v>
      </c>
      <c r="E75" s="99" t="e">
        <f>'таланты+инициативы0,262'!#REF!</f>
        <v>#REF!</v>
      </c>
    </row>
    <row r="76" spans="1:5" ht="12" customHeight="1" x14ac:dyDescent="0.25">
      <c r="A76" s="750"/>
      <c r="B76" s="751"/>
      <c r="C76" s="697" t="s">
        <v>135</v>
      </c>
      <c r="D76" s="698"/>
      <c r="E76" s="699"/>
    </row>
    <row r="77" spans="1:5" ht="12" customHeight="1" x14ac:dyDescent="0.25">
      <c r="A77" s="750"/>
      <c r="B77" s="751"/>
      <c r="C77" s="697" t="s">
        <v>136</v>
      </c>
      <c r="D77" s="698"/>
      <c r="E77" s="699"/>
    </row>
    <row r="78" spans="1:5" ht="12" customHeight="1" x14ac:dyDescent="0.25">
      <c r="A78" s="750"/>
      <c r="B78" s="751"/>
      <c r="C78" s="136" t="str">
        <f>'натур показатели патриотика'!C52</f>
        <v>Теплоэнергия</v>
      </c>
      <c r="D78" s="137" t="str">
        <f>'натур показатели патриотика'!D52</f>
        <v>Гкал</v>
      </c>
      <c r="E78" s="138">
        <f>'таланты+инициативы0,262'!D117</f>
        <v>14.41</v>
      </c>
    </row>
    <row r="79" spans="1:5" ht="12" customHeight="1" x14ac:dyDescent="0.25">
      <c r="A79" s="750"/>
      <c r="B79" s="751"/>
      <c r="C79" s="136" t="str">
        <f>'натур показатели патриотика'!C53</f>
        <v xml:space="preserve">Водоснабжение </v>
      </c>
      <c r="D79" s="137" t="str">
        <f>'натур показатели патриотика'!D53</f>
        <v>м2</v>
      </c>
      <c r="E79" s="138">
        <f>'таланты+инициативы0,262'!D118</f>
        <v>27.8506</v>
      </c>
    </row>
    <row r="80" spans="1:5" ht="12" customHeight="1" x14ac:dyDescent="0.25">
      <c r="A80" s="750"/>
      <c r="B80" s="751"/>
      <c r="C80" s="136" t="str">
        <f>'натур показатели патриотика'!C54</f>
        <v>Водоотведение (септик)</v>
      </c>
      <c r="D80" s="137" t="str">
        <f>'натур показатели патриотика'!D54</f>
        <v>м3</v>
      </c>
      <c r="E80" s="138">
        <f>'таланты+инициативы0,262'!D119</f>
        <v>1.5720000000000001</v>
      </c>
    </row>
    <row r="81" spans="1:5" ht="12" customHeight="1" x14ac:dyDescent="0.25">
      <c r="A81" s="750"/>
      <c r="B81" s="751"/>
      <c r="C81" s="136" t="str">
        <f>'натур показатели патриотика'!C55</f>
        <v>Электроэнергия</v>
      </c>
      <c r="D81" s="137" t="str">
        <f>'натур показатели патриотика'!D55</f>
        <v>МВт час.</v>
      </c>
      <c r="E81" s="138">
        <f>'таланты+инициативы0,262'!D120</f>
        <v>1.5720000000000001</v>
      </c>
    </row>
    <row r="82" spans="1:5" ht="12" customHeight="1" x14ac:dyDescent="0.25">
      <c r="A82" s="750"/>
      <c r="B82" s="751"/>
      <c r="C82" s="136" t="str">
        <f>'натур показатели патриотика'!C56</f>
        <v>ТКО</v>
      </c>
      <c r="D82" s="137" t="str">
        <f>'натур показатели патриотика'!D56</f>
        <v>договор</v>
      </c>
      <c r="E82" s="138">
        <f>'таланты+инициативы0,262'!D121</f>
        <v>0.95263200000000003</v>
      </c>
    </row>
    <row r="83" spans="1:5" ht="12" customHeight="1" x14ac:dyDescent="0.25">
      <c r="A83" s="750"/>
      <c r="B83" s="751"/>
      <c r="C83" s="136" t="str">
        <f>'натур показатели патриотика'!C57</f>
        <v>Электроэнергия (резерв)</v>
      </c>
      <c r="D83" s="137" t="str">
        <f>'натур показатели патриотика'!D57</f>
        <v>МВт час.</v>
      </c>
      <c r="E83" s="138">
        <f>'таланты+инициативы0,262'!D122</f>
        <v>0.26200000000000001</v>
      </c>
    </row>
    <row r="84" spans="1:5" ht="12" customHeight="1" x14ac:dyDescent="0.25">
      <c r="A84" s="750"/>
      <c r="B84" s="751"/>
      <c r="C84" s="700" t="s">
        <v>137</v>
      </c>
      <c r="D84" s="701"/>
      <c r="E84" s="702"/>
    </row>
    <row r="85" spans="1:5" ht="12" customHeight="1" x14ac:dyDescent="0.25">
      <c r="A85" s="750"/>
      <c r="B85" s="751"/>
      <c r="C85" s="259" t="str">
        <f>'таланты+инициативы0,262'!A164</f>
        <v xml:space="preserve">Мониторинг систем пожарной сигнализации  </v>
      </c>
      <c r="D85" s="137" t="s">
        <v>22</v>
      </c>
      <c r="E85" s="260">
        <f>'таланты+инициативы0,262'!D164</f>
        <v>3.1440000000000001</v>
      </c>
    </row>
    <row r="86" spans="1:5" ht="12" customHeight="1" x14ac:dyDescent="0.25">
      <c r="A86" s="750"/>
      <c r="B86" s="751"/>
      <c r="C86" s="259" t="str">
        <f>'таланты+инициативы0,262'!A165</f>
        <v xml:space="preserve">Уборка территории от снега </v>
      </c>
      <c r="D86" s="137" t="s">
        <v>22</v>
      </c>
      <c r="E86" s="260">
        <f>'таланты+инициативы0,262'!D165</f>
        <v>0.52400000000000002</v>
      </c>
    </row>
    <row r="87" spans="1:5" ht="12" customHeight="1" x14ac:dyDescent="0.25">
      <c r="A87" s="750"/>
      <c r="B87" s="751"/>
      <c r="C87" s="259" t="str">
        <f>'таланты+инициативы0,262'!A166</f>
        <v>Профилактическая дезинфекция</v>
      </c>
      <c r="D87" s="137" t="s">
        <v>22</v>
      </c>
      <c r="E87" s="260">
        <f>'таланты+инициативы0,262'!D166</f>
        <v>1.048</v>
      </c>
    </row>
    <row r="88" spans="1:5" ht="12" customHeight="1" x14ac:dyDescent="0.25">
      <c r="A88" s="750"/>
      <c r="B88" s="751"/>
      <c r="C88" s="259" t="str">
        <f>'таланты+инициативы0,262'!A167</f>
        <v>Обслуживание системы видеонаблюдения</v>
      </c>
      <c r="D88" s="137" t="s">
        <v>22</v>
      </c>
      <c r="E88" s="260">
        <f>'таланты+инициативы0,262'!D167</f>
        <v>3.1440000000000001</v>
      </c>
    </row>
    <row r="89" spans="1:5" ht="12" customHeight="1" x14ac:dyDescent="0.25">
      <c r="A89" s="750"/>
      <c r="B89" s="751"/>
      <c r="C89" s="259" t="str">
        <f>'таланты+инициативы0,262'!A168</f>
        <v>Комплексное обслуживание системы тепловодоснабжения и конструктивных элементов здания</v>
      </c>
      <c r="D89" s="137" t="s">
        <v>22</v>
      </c>
      <c r="E89" s="260">
        <f>'таланты+инициативы0,262'!D168</f>
        <v>0.26200000000000001</v>
      </c>
    </row>
    <row r="90" spans="1:5" ht="12" customHeight="1" x14ac:dyDescent="0.25">
      <c r="A90" s="750"/>
      <c r="B90" s="751"/>
      <c r="C90" s="259" t="str">
        <f>'таланты+инициативы0,262'!A169</f>
        <v>Договор осмотр технического состояния автомобиля</v>
      </c>
      <c r="D90" s="137" t="s">
        <v>22</v>
      </c>
      <c r="E90" s="260">
        <f>'таланты+инициативы0,262'!D169</f>
        <v>39.300000000000004</v>
      </c>
    </row>
    <row r="91" spans="1:5" ht="14.45" customHeight="1" x14ac:dyDescent="0.25">
      <c r="A91" s="750"/>
      <c r="B91" s="751"/>
      <c r="C91" s="259" t="str">
        <f>'таланты+инициативы0,262'!A170</f>
        <v>Техническое обслуживание систем пожарной сигнализации</v>
      </c>
      <c r="D91" s="137" t="s">
        <v>22</v>
      </c>
      <c r="E91" s="260">
        <f>'таланты+инициативы0,262'!D170</f>
        <v>3.1440000000000001</v>
      </c>
    </row>
    <row r="92" spans="1:5" ht="14.45" customHeight="1" x14ac:dyDescent="0.25">
      <c r="A92" s="750"/>
      <c r="B92" s="751"/>
      <c r="C92" s="259" t="str">
        <f>'таланты+инициативы0,262'!A171</f>
        <v>Заправка катриджей</v>
      </c>
      <c r="D92" s="137" t="s">
        <v>22</v>
      </c>
      <c r="E92" s="260">
        <f>'таланты+инициативы0,262'!D171</f>
        <v>2.62</v>
      </c>
    </row>
    <row r="93" spans="1:5" ht="14.45" customHeight="1" x14ac:dyDescent="0.25">
      <c r="A93" s="750"/>
      <c r="B93" s="751"/>
      <c r="C93" s="259" t="str">
        <f>'таланты+инициативы0,262'!A172</f>
        <v>ремонт оборудования</v>
      </c>
      <c r="D93" s="137" t="s">
        <v>22</v>
      </c>
      <c r="E93" s="260">
        <f>'таланты+инициативы0,262'!D172</f>
        <v>0.26200000000000001</v>
      </c>
    </row>
    <row r="94" spans="1:5" ht="14.45" customHeight="1" x14ac:dyDescent="0.25">
      <c r="A94" s="750"/>
      <c r="B94" s="751"/>
      <c r="C94" s="259" t="str">
        <f>'таланты+инициативы0,262'!A173</f>
        <v>Медосмотр при устройстве на работу</v>
      </c>
      <c r="D94" s="137" t="s">
        <v>22</v>
      </c>
      <c r="E94" s="260">
        <f>'таланты+инициативы0,262'!D173</f>
        <v>0.52400000000000002</v>
      </c>
    </row>
    <row r="95" spans="1:5" ht="14.45" customHeight="1" x14ac:dyDescent="0.25">
      <c r="A95" s="750"/>
      <c r="B95" s="751"/>
      <c r="C95" s="259" t="str">
        <f>'таланты+инициативы0,262'!A174</f>
        <v>Услуги СЕМИС подписка</v>
      </c>
      <c r="D95" s="137" t="s">
        <v>22</v>
      </c>
      <c r="E95" s="260">
        <f>'таланты+инициативы0,262'!D174</f>
        <v>0.26200000000000001</v>
      </c>
    </row>
    <row r="96" spans="1:5" ht="14.45" customHeight="1" x14ac:dyDescent="0.25">
      <c r="A96" s="750"/>
      <c r="B96" s="751"/>
      <c r="C96" s="259" t="str">
        <f>'таланты+инициативы0,262'!A175</f>
        <v>Предрейсовое медицинское обследование 200дней*85руб</v>
      </c>
      <c r="D96" s="137" t="s">
        <v>22</v>
      </c>
      <c r="E96" s="260">
        <f>'таланты+инициативы0,262'!D175</f>
        <v>39.300000000000004</v>
      </c>
    </row>
    <row r="97" spans="1:5" ht="14.45" customHeight="1" x14ac:dyDescent="0.25">
      <c r="A97" s="750"/>
      <c r="B97" s="751"/>
      <c r="C97" s="259" t="str">
        <f>'таланты+инициативы0,262'!A176</f>
        <v xml:space="preserve">Услуги охраны  </v>
      </c>
      <c r="D97" s="137" t="s">
        <v>22</v>
      </c>
      <c r="E97" s="260">
        <f>'таланты+инициативы0,262'!D176</f>
        <v>3.1440000000000001</v>
      </c>
    </row>
    <row r="98" spans="1:5" ht="21" customHeight="1" x14ac:dyDescent="0.25">
      <c r="A98" s="750"/>
      <c r="B98" s="751"/>
      <c r="C98" s="259" t="str">
        <f>'таланты+инициативы0,262'!A177</f>
        <v>Обслуживание систем охранных средств сигнализации (тревожная кнопка)</v>
      </c>
      <c r="D98" s="137" t="s">
        <v>22</v>
      </c>
      <c r="E98" s="260">
        <f>'таланты+инициативы0,262'!D177</f>
        <v>3.1440000000000001</v>
      </c>
    </row>
    <row r="99" spans="1:5" ht="16.5" customHeight="1" x14ac:dyDescent="0.25">
      <c r="A99" s="750"/>
      <c r="B99" s="751"/>
      <c r="C99" s="259" t="str">
        <f>'таланты+инициативы0,262'!A178</f>
        <v>Страховая премия по полису ОСАГО за УАЗ</v>
      </c>
      <c r="D99" s="137" t="s">
        <v>22</v>
      </c>
      <c r="E99" s="260">
        <f>'таланты+инициативы0,262'!D178</f>
        <v>0.26200000000000001</v>
      </c>
    </row>
    <row r="100" spans="1:5" ht="15" customHeight="1" x14ac:dyDescent="0.25">
      <c r="A100" s="750"/>
      <c r="B100" s="751"/>
      <c r="C100" s="259" t="str">
        <f>'таланты+инициативы0,262'!A179</f>
        <v>Диагностика бытовой и оргтехники для определения возможности ее дальнейшего использования (244/226)</v>
      </c>
      <c r="D100" s="137" t="s">
        <v>22</v>
      </c>
      <c r="E100" s="260">
        <f>'таланты+инициативы0,262'!D179</f>
        <v>0.26200000000000001</v>
      </c>
    </row>
    <row r="101" spans="1:5" ht="15" customHeight="1" x14ac:dyDescent="0.25">
      <c r="A101" s="750"/>
      <c r="B101" s="751"/>
      <c r="C101" s="259" t="str">
        <f>'таланты+инициативы0,262'!A180</f>
        <v>Изготовление снежных фигур</v>
      </c>
      <c r="D101" s="137" t="s">
        <v>22</v>
      </c>
      <c r="E101" s="260">
        <f>'таланты+инициативы0,262'!D180</f>
        <v>0.26200000000000001</v>
      </c>
    </row>
    <row r="102" spans="1:5" ht="15" customHeight="1" x14ac:dyDescent="0.25">
      <c r="A102" s="750"/>
      <c r="B102" s="751"/>
      <c r="C102" s="259" t="str">
        <f>'таланты+инициативы0,262'!A181</f>
        <v>Приобретение программного обеспечения</v>
      </c>
      <c r="D102" s="137" t="s">
        <v>22</v>
      </c>
      <c r="E102" s="260">
        <f>'таланты+инициативы0,262'!D181</f>
        <v>1.048</v>
      </c>
    </row>
    <row r="103" spans="1:5" ht="15" hidden="1" customHeight="1" x14ac:dyDescent="0.25">
      <c r="A103" s="750"/>
      <c r="B103" s="751"/>
      <c r="C103" s="259">
        <f>'таланты+инициативы0,262'!A182</f>
        <v>0</v>
      </c>
      <c r="D103" s="137" t="s">
        <v>22</v>
      </c>
      <c r="E103" s="260">
        <f>'таланты+инициативы0,262'!D182</f>
        <v>0</v>
      </c>
    </row>
    <row r="104" spans="1:5" ht="15" hidden="1" customHeight="1" x14ac:dyDescent="0.25">
      <c r="A104" s="750"/>
      <c r="B104" s="751"/>
      <c r="C104" s="259">
        <f>'таланты+инициативы0,262'!A183</f>
        <v>0</v>
      </c>
      <c r="D104" s="137" t="s">
        <v>22</v>
      </c>
      <c r="E104" s="260">
        <f>'таланты+инициативы0,262'!D183</f>
        <v>0</v>
      </c>
    </row>
    <row r="105" spans="1:5" ht="15" hidden="1" customHeight="1" x14ac:dyDescent="0.25">
      <c r="A105" s="750"/>
      <c r="B105" s="751"/>
      <c r="C105" s="259">
        <f>'таланты+инициативы0,262'!A184</f>
        <v>0</v>
      </c>
      <c r="D105" s="137" t="s">
        <v>22</v>
      </c>
      <c r="E105" s="260">
        <f>'таланты+инициативы0,262'!D184</f>
        <v>0</v>
      </c>
    </row>
    <row r="106" spans="1:5" ht="15" hidden="1" customHeight="1" x14ac:dyDescent="0.25">
      <c r="A106" s="750"/>
      <c r="B106" s="751"/>
      <c r="C106" s="259">
        <f>'таланты+инициативы0,262'!A185</f>
        <v>0</v>
      </c>
      <c r="D106" s="137" t="s">
        <v>22</v>
      </c>
      <c r="E106" s="260">
        <f>'таланты+инициативы0,262'!D185</f>
        <v>0</v>
      </c>
    </row>
    <row r="107" spans="1:5" ht="15" hidden="1" customHeight="1" x14ac:dyDescent="0.25">
      <c r="A107" s="750"/>
      <c r="B107" s="751"/>
      <c r="C107" s="259" t="e">
        <f>'таланты+инициативы0,262'!#REF!</f>
        <v>#REF!</v>
      </c>
      <c r="D107" s="137" t="s">
        <v>22</v>
      </c>
      <c r="E107" s="260" t="e">
        <f>'таланты+инициативы0,262'!#REF!</f>
        <v>#REF!</v>
      </c>
    </row>
    <row r="108" spans="1:5" ht="15" hidden="1" customHeight="1" x14ac:dyDescent="0.25">
      <c r="A108" s="750"/>
      <c r="B108" s="751"/>
      <c r="C108" s="259" t="e">
        <f>'таланты+инициативы0,262'!#REF!</f>
        <v>#REF!</v>
      </c>
      <c r="D108" s="137" t="s">
        <v>22</v>
      </c>
      <c r="E108" s="260" t="e">
        <f>'таланты+инициативы0,262'!#REF!</f>
        <v>#REF!</v>
      </c>
    </row>
    <row r="109" spans="1:5" ht="15" hidden="1" customHeight="1" x14ac:dyDescent="0.25">
      <c r="A109" s="750"/>
      <c r="B109" s="751"/>
      <c r="C109" s="259" t="e">
        <f>'таланты+инициативы0,262'!#REF!</f>
        <v>#REF!</v>
      </c>
      <c r="D109" s="137" t="s">
        <v>22</v>
      </c>
      <c r="E109" s="260" t="e">
        <f>'таланты+инициативы0,262'!#REF!</f>
        <v>#REF!</v>
      </c>
    </row>
    <row r="110" spans="1:5" ht="15" hidden="1" customHeight="1" x14ac:dyDescent="0.25">
      <c r="A110" s="750"/>
      <c r="B110" s="751"/>
      <c r="C110" s="259" t="e">
        <f>'таланты+инициативы0,262'!#REF!</f>
        <v>#REF!</v>
      </c>
      <c r="D110" s="137" t="s">
        <v>22</v>
      </c>
      <c r="E110" s="260" t="e">
        <f>'таланты+инициативы0,262'!#REF!</f>
        <v>#REF!</v>
      </c>
    </row>
    <row r="111" spans="1:5" ht="15" hidden="1" customHeight="1" x14ac:dyDescent="0.25">
      <c r="A111" s="750"/>
      <c r="B111" s="751"/>
      <c r="C111" s="259" t="e">
        <f>'таланты+инициативы0,262'!#REF!</f>
        <v>#REF!</v>
      </c>
      <c r="D111" s="137" t="s">
        <v>22</v>
      </c>
      <c r="E111" s="260" t="e">
        <f>'таланты+инициативы0,262'!#REF!</f>
        <v>#REF!</v>
      </c>
    </row>
    <row r="112" spans="1:5" ht="15" hidden="1" customHeight="1" x14ac:dyDescent="0.25">
      <c r="A112" s="750"/>
      <c r="B112" s="751"/>
      <c r="C112" s="259" t="e">
        <f>'таланты+инициативы0,262'!#REF!</f>
        <v>#REF!</v>
      </c>
      <c r="D112" s="137" t="s">
        <v>22</v>
      </c>
      <c r="E112" s="260" t="e">
        <f>'таланты+инициативы0,262'!#REF!</f>
        <v>#REF!</v>
      </c>
    </row>
    <row r="113" spans="1:5" ht="15" hidden="1" customHeight="1" x14ac:dyDescent="0.25">
      <c r="A113" s="750"/>
      <c r="B113" s="751"/>
      <c r="C113" s="259" t="e">
        <f>'таланты+инициативы0,262'!#REF!</f>
        <v>#REF!</v>
      </c>
      <c r="D113" s="137" t="s">
        <v>22</v>
      </c>
      <c r="E113" s="260" t="e">
        <f>'таланты+инициативы0,262'!#REF!</f>
        <v>#REF!</v>
      </c>
    </row>
    <row r="114" spans="1:5" ht="15" hidden="1" customHeight="1" x14ac:dyDescent="0.25">
      <c r="A114" s="750"/>
      <c r="B114" s="751"/>
      <c r="C114" s="259" t="e">
        <f>'таланты+инициативы0,262'!#REF!</f>
        <v>#REF!</v>
      </c>
      <c r="D114" s="137" t="s">
        <v>22</v>
      </c>
      <c r="E114" s="260" t="e">
        <f>'таланты+инициативы0,262'!#REF!</f>
        <v>#REF!</v>
      </c>
    </row>
    <row r="115" spans="1:5" ht="15" hidden="1" customHeight="1" x14ac:dyDescent="0.25">
      <c r="A115" s="750"/>
      <c r="B115" s="751"/>
      <c r="C115" s="259" t="e">
        <f>'таланты+инициативы0,262'!#REF!</f>
        <v>#REF!</v>
      </c>
      <c r="D115" s="137" t="s">
        <v>22</v>
      </c>
      <c r="E115" s="260" t="e">
        <f>'таланты+инициативы0,262'!#REF!</f>
        <v>#REF!</v>
      </c>
    </row>
    <row r="116" spans="1:5" ht="15" hidden="1" customHeight="1" x14ac:dyDescent="0.25">
      <c r="A116" s="750"/>
      <c r="B116" s="751"/>
      <c r="C116" s="259" t="e">
        <f>'таланты+инициативы0,262'!#REF!</f>
        <v>#REF!</v>
      </c>
      <c r="D116" s="137" t="s">
        <v>22</v>
      </c>
      <c r="E116" s="260" t="e">
        <f>'таланты+инициативы0,262'!#REF!</f>
        <v>#REF!</v>
      </c>
    </row>
    <row r="117" spans="1:5" ht="15" hidden="1" customHeight="1" x14ac:dyDescent="0.25">
      <c r="A117" s="750"/>
      <c r="B117" s="751"/>
      <c r="C117" s="259" t="e">
        <f>'таланты+инициативы0,262'!#REF!</f>
        <v>#REF!</v>
      </c>
      <c r="D117" s="137" t="s">
        <v>22</v>
      </c>
      <c r="E117" s="260" t="e">
        <f>'таланты+инициативы0,262'!#REF!</f>
        <v>#REF!</v>
      </c>
    </row>
    <row r="118" spans="1:5" ht="15" customHeight="1" x14ac:dyDescent="0.25">
      <c r="A118" s="750"/>
      <c r="B118" s="751"/>
      <c r="C118" s="675" t="s">
        <v>138</v>
      </c>
      <c r="D118" s="676"/>
      <c r="E118" s="677"/>
    </row>
    <row r="119" spans="1:5" ht="15" customHeight="1" x14ac:dyDescent="0.25">
      <c r="A119" s="750"/>
      <c r="B119" s="751"/>
      <c r="C119" s="140" t="str">
        <f>'инновации+добровольчество0,369'!A133</f>
        <v>переговоры по району, мин</v>
      </c>
      <c r="D119" s="101" t="s">
        <v>86</v>
      </c>
      <c r="E119" s="236">
        <f>'таланты+инициативы0,262'!D144</f>
        <v>13.624000000000001</v>
      </c>
    </row>
    <row r="120" spans="1:5" ht="15" customHeight="1" x14ac:dyDescent="0.25">
      <c r="A120" s="750"/>
      <c r="B120" s="751"/>
      <c r="C120" s="140" t="str">
        <f>'инновации+добровольчество0,369'!A134</f>
        <v>Переговоры за пределами района,мин</v>
      </c>
      <c r="D120" s="101" t="s">
        <v>22</v>
      </c>
      <c r="E120" s="451">
        <f>'таланты+инициативы0,262'!D145</f>
        <v>2.6252399999999998</v>
      </c>
    </row>
    <row r="121" spans="1:5" ht="15" customHeight="1" x14ac:dyDescent="0.25">
      <c r="A121" s="750"/>
      <c r="B121" s="751"/>
      <c r="C121" s="140" t="str">
        <f>'инновации+добровольчество0,369'!A135</f>
        <v>Абоненская плата за услуги связи, номеров</v>
      </c>
      <c r="D121" s="101" t="s">
        <v>37</v>
      </c>
      <c r="E121" s="236">
        <f>'таланты+инициативы0,262'!D146</f>
        <v>0.26200000000000001</v>
      </c>
    </row>
    <row r="122" spans="1:5" ht="15" customHeight="1" x14ac:dyDescent="0.25">
      <c r="A122" s="750"/>
      <c r="B122" s="751"/>
      <c r="C122" s="140" t="str">
        <f>'инновации+добровольчество0,369'!A136</f>
        <v xml:space="preserve">Абоненская плата за услуги Интернет </v>
      </c>
      <c r="D122" s="101" t="s">
        <v>37</v>
      </c>
      <c r="E122" s="236">
        <f>'таланты+инициативы0,262'!D147</f>
        <v>0.26200000000000001</v>
      </c>
    </row>
    <row r="123" spans="1:5" ht="15" customHeight="1" x14ac:dyDescent="0.25">
      <c r="A123" s="750"/>
      <c r="B123" s="751"/>
      <c r="C123" s="140" t="str">
        <f>'инновации+добровольчество0,369'!A137</f>
        <v>Почтовые конверты</v>
      </c>
      <c r="D123" s="101" t="s">
        <v>38</v>
      </c>
      <c r="E123" s="236">
        <f>'таланты+инициативы0,262'!D148</f>
        <v>1.048</v>
      </c>
    </row>
    <row r="124" spans="1:5" ht="15" hidden="1" customHeight="1" x14ac:dyDescent="0.25">
      <c r="A124" s="750"/>
      <c r="B124" s="751"/>
      <c r="C124" s="140" t="e">
        <f>'инновации+добровольчество0,369'!#REF!</f>
        <v>#REF!</v>
      </c>
      <c r="D124" s="101" t="s">
        <v>38</v>
      </c>
      <c r="E124" s="236" t="e">
        <f>'таланты+инициативы0,262'!#REF!</f>
        <v>#REF!</v>
      </c>
    </row>
    <row r="125" spans="1:5" ht="15" hidden="1" customHeight="1" x14ac:dyDescent="0.25">
      <c r="A125" s="750"/>
      <c r="B125" s="751"/>
      <c r="C125" s="140" t="e">
        <f>'инновации+добровольчество0,369'!#REF!</f>
        <v>#REF!</v>
      </c>
      <c r="D125" s="101" t="s">
        <v>22</v>
      </c>
      <c r="E125" s="236" t="e">
        <f>'таланты+инициативы0,262'!#REF!</f>
        <v>#REF!</v>
      </c>
    </row>
    <row r="126" spans="1:5" ht="12" customHeight="1" x14ac:dyDescent="0.25">
      <c r="A126" s="750"/>
      <c r="B126" s="751"/>
      <c r="C126" s="678" t="s">
        <v>139</v>
      </c>
      <c r="D126" s="679"/>
      <c r="E126" s="680"/>
    </row>
    <row r="127" spans="1:5" ht="21.6" customHeight="1" x14ac:dyDescent="0.25">
      <c r="A127" s="750"/>
      <c r="B127" s="751"/>
      <c r="C127" s="110" t="s">
        <v>188</v>
      </c>
      <c r="D127" s="261" t="s">
        <v>143</v>
      </c>
      <c r="E127" s="170">
        <f>'таланты+инициативы0,262'!E82</f>
        <v>0.26200000000000001</v>
      </c>
    </row>
    <row r="128" spans="1:5" ht="12" customHeight="1" x14ac:dyDescent="0.25">
      <c r="A128" s="750"/>
      <c r="B128" s="751"/>
      <c r="C128" s="120" t="s">
        <v>141</v>
      </c>
      <c r="D128" s="261" t="s">
        <v>134</v>
      </c>
      <c r="E128" s="170">
        <f>'таланты+инициативы0,262'!E83</f>
        <v>0.26200000000000001</v>
      </c>
    </row>
    <row r="129" spans="1:5" ht="15" customHeight="1" x14ac:dyDescent="0.25">
      <c r="A129" s="750"/>
      <c r="B129" s="751"/>
      <c r="C129" s="120" t="s">
        <v>87</v>
      </c>
      <c r="D129" s="261" t="s">
        <v>134</v>
      </c>
      <c r="E129" s="170">
        <f>'таланты+инициативы0,262'!E84</f>
        <v>0.13100000000000001</v>
      </c>
    </row>
    <row r="130" spans="1:5" ht="13.5" customHeight="1" x14ac:dyDescent="0.25">
      <c r="A130" s="750"/>
      <c r="B130" s="751"/>
      <c r="C130" s="120" t="s">
        <v>142</v>
      </c>
      <c r="D130" s="261" t="s">
        <v>134</v>
      </c>
      <c r="E130" s="170">
        <f>'таланты+инициативы0,262'!E85</f>
        <v>0.26200000000000001</v>
      </c>
    </row>
    <row r="131" spans="1:5" ht="24.6" customHeight="1" x14ac:dyDescent="0.25">
      <c r="A131" s="750"/>
      <c r="B131" s="751"/>
      <c r="C131" s="524" t="s">
        <v>146</v>
      </c>
      <c r="D131" s="525"/>
      <c r="E131" s="526"/>
    </row>
    <row r="132" spans="1:5" ht="12" customHeight="1" x14ac:dyDescent="0.25">
      <c r="A132" s="750"/>
      <c r="B132" s="751"/>
      <c r="C132" s="487" t="str">
        <f>'инновации+добровольчество0,369'!A103</f>
        <v>Пособие по уходу за ребенком до 3-х лет</v>
      </c>
      <c r="D132" s="490" t="s">
        <v>122</v>
      </c>
      <c r="E132" s="237">
        <f>E127</f>
        <v>0.26200000000000001</v>
      </c>
    </row>
    <row r="133" spans="1:5" ht="12" hidden="1" customHeight="1" x14ac:dyDescent="0.25">
      <c r="A133" s="750"/>
      <c r="B133" s="751"/>
      <c r="C133" s="678" t="s">
        <v>147</v>
      </c>
      <c r="D133" s="679"/>
      <c r="E133" s="680"/>
    </row>
    <row r="134" spans="1:5" ht="12" hidden="1" customHeight="1" x14ac:dyDescent="0.25">
      <c r="A134" s="750"/>
      <c r="B134" s="751"/>
      <c r="C134" s="121" t="s">
        <v>197</v>
      </c>
      <c r="D134" s="101" t="s">
        <v>39</v>
      </c>
      <c r="E134" s="234">
        <f>'таланты+инициативы0,262'!E135</f>
        <v>19.911999999999999</v>
      </c>
    </row>
    <row r="135" spans="1:5" ht="12" hidden="1" customHeight="1" x14ac:dyDescent="0.25">
      <c r="A135" s="750"/>
      <c r="B135" s="751"/>
      <c r="C135" s="121" t="s">
        <v>198</v>
      </c>
      <c r="D135" s="101" t="s">
        <v>39</v>
      </c>
      <c r="E135" s="234">
        <f>'таланты+инициативы0,262'!E136</f>
        <v>4.9779999999999998</v>
      </c>
    </row>
    <row r="136" spans="1:5" ht="12" hidden="1" customHeight="1" x14ac:dyDescent="0.25">
      <c r="A136" s="750"/>
      <c r="B136" s="751"/>
      <c r="C136" s="121" t="s">
        <v>199</v>
      </c>
      <c r="D136" s="101" t="s">
        <v>39</v>
      </c>
      <c r="E136" s="234">
        <f>'таланты+инициативы0,262'!E137</f>
        <v>14.934000000000001</v>
      </c>
    </row>
    <row r="137" spans="1:5" ht="12" customHeight="1" x14ac:dyDescent="0.25">
      <c r="A137" s="750"/>
      <c r="B137" s="751"/>
      <c r="C137" s="527" t="s">
        <v>148</v>
      </c>
      <c r="D137" s="528"/>
      <c r="E137" s="529"/>
    </row>
    <row r="138" spans="1:5" ht="11.25" customHeight="1" x14ac:dyDescent="0.25">
      <c r="A138" s="750"/>
      <c r="B138" s="751"/>
      <c r="C138" s="124" t="str">
        <f>'инновации+добровольчество0,369'!A145</f>
        <v>Провоз груза 2000 кг (1 кг=9,50 руб)</v>
      </c>
      <c r="D138" s="84" t="s">
        <v>22</v>
      </c>
      <c r="E138" s="242">
        <f>E134</f>
        <v>19.911999999999999</v>
      </c>
    </row>
    <row r="139" spans="1:5" ht="12" customHeight="1" x14ac:dyDescent="0.25">
      <c r="A139" s="750"/>
      <c r="B139" s="751"/>
      <c r="C139" s="675" t="s">
        <v>149</v>
      </c>
      <c r="D139" s="676"/>
      <c r="E139" s="677"/>
    </row>
    <row r="140" spans="1:5" ht="12" customHeight="1" x14ac:dyDescent="0.25">
      <c r="A140" s="750"/>
      <c r="B140" s="751"/>
      <c r="C140" s="488" t="str">
        <f>'таланты+инициативы0,262'!A192</f>
        <v>Обучение электроустановки</v>
      </c>
      <c r="D140" s="137" t="s">
        <v>122</v>
      </c>
      <c r="E140" s="489">
        <f>'таланты+инициативы0,262'!D192</f>
        <v>0.52400000000000002</v>
      </c>
    </row>
    <row r="141" spans="1:5" ht="12" customHeight="1" x14ac:dyDescent="0.25">
      <c r="A141" s="750"/>
      <c r="B141" s="751"/>
      <c r="C141" s="488" t="str">
        <f>'таланты+инициативы0,262'!A193</f>
        <v>переподготовка</v>
      </c>
      <c r="D141" s="137" t="s">
        <v>122</v>
      </c>
      <c r="E141" s="489">
        <f>'таланты+инициативы0,262'!D193</f>
        <v>0.78600000000000003</v>
      </c>
    </row>
    <row r="142" spans="1:5" ht="12.75" customHeight="1" x14ac:dyDescent="0.25">
      <c r="A142" s="750"/>
      <c r="B142" s="751"/>
      <c r="C142" s="112" t="str">
        <f>'натур показатели патриотика'!C114</f>
        <v>Пиломатериал</v>
      </c>
      <c r="D142" s="67" t="str">
        <f>'натур показатели патриотика'!D114</f>
        <v>шт</v>
      </c>
      <c r="E142" s="170">
        <f>'таланты+инициативы0,262'!D194</f>
        <v>1.8340000000000001</v>
      </c>
    </row>
    <row r="143" spans="1:5" ht="12.75" customHeight="1" x14ac:dyDescent="0.25">
      <c r="A143" s="750"/>
      <c r="B143" s="751"/>
      <c r="C143" s="112" t="str">
        <f>'натур показатели патриотика'!C115</f>
        <v>Тонеры для картриджей Kyocera</v>
      </c>
      <c r="D143" s="67" t="str">
        <f>'натур показатели патриотика'!D115</f>
        <v>шт</v>
      </c>
      <c r="E143" s="170">
        <f>'таланты+инициативы0,262'!D195</f>
        <v>1.31</v>
      </c>
    </row>
    <row r="144" spans="1:5" ht="12" customHeight="1" x14ac:dyDescent="0.25">
      <c r="A144" s="750"/>
      <c r="B144" s="751"/>
      <c r="C144" s="112" t="str">
        <f>'натур показатели патриотика'!C116</f>
        <v>Комплект тонеров для цветного принтера Canon</v>
      </c>
      <c r="D144" s="67" t="str">
        <f>'натур показатели патриотика'!D116</f>
        <v>шт</v>
      </c>
      <c r="E144" s="170">
        <f>'таланты+инициативы0,262'!D196</f>
        <v>1.31</v>
      </c>
    </row>
    <row r="145" spans="1:5" ht="12" customHeight="1" x14ac:dyDescent="0.25">
      <c r="A145" s="750"/>
      <c r="B145" s="751"/>
      <c r="C145" s="112" t="str">
        <f>'натур показатели патриотика'!C117</f>
        <v>Комплект тонера для цветного принтера Hp</v>
      </c>
      <c r="D145" s="67" t="str">
        <f>'натур показатели патриотика'!D117</f>
        <v>шт</v>
      </c>
      <c r="E145" s="170">
        <f>'таланты+инициативы0,262'!D197</f>
        <v>0.52400000000000002</v>
      </c>
    </row>
    <row r="146" spans="1:5" ht="12" customHeight="1" x14ac:dyDescent="0.25">
      <c r="A146" s="750"/>
      <c r="B146" s="751"/>
      <c r="C146" s="112" t="str">
        <f>'натур показатели патриотика'!C118</f>
        <v>Флеш накопители  16 гб</v>
      </c>
      <c r="D146" s="67" t="str">
        <f>'натур показатели патриотика'!D118</f>
        <v>шт</v>
      </c>
      <c r="E146" s="170">
        <f>'таланты+инициативы0,262'!D198</f>
        <v>1.8340000000000001</v>
      </c>
    </row>
    <row r="147" spans="1:5" ht="12" customHeight="1" x14ac:dyDescent="0.25">
      <c r="A147" s="750"/>
      <c r="B147" s="751"/>
      <c r="C147" s="112" t="str">
        <f>'натур показатели патриотика'!C119</f>
        <v>Флеш накопители  64 гб</v>
      </c>
      <c r="D147" s="67" t="str">
        <f>'натур показатели патриотика'!D119</f>
        <v>шт</v>
      </c>
      <c r="E147" s="170">
        <f>'таланты+инициативы0,262'!D199</f>
        <v>1.31</v>
      </c>
    </row>
    <row r="148" spans="1:5" ht="12" customHeight="1" x14ac:dyDescent="0.25">
      <c r="A148" s="750"/>
      <c r="B148" s="751"/>
      <c r="C148" s="112" t="str">
        <f>'натур показатели патриотика'!C120</f>
        <v>Мышь USB</v>
      </c>
      <c r="D148" s="67" t="str">
        <f>'натур показатели патриотика'!D120</f>
        <v>шт</v>
      </c>
      <c r="E148" s="170">
        <f>'таланты+инициативы0,262'!D200</f>
        <v>1.048</v>
      </c>
    </row>
    <row r="149" spans="1:5" ht="12" customHeight="1" x14ac:dyDescent="0.25">
      <c r="A149" s="750"/>
      <c r="B149" s="751"/>
      <c r="C149" s="112" t="str">
        <f>'натур показатели патриотика'!C121</f>
        <v xml:space="preserve">Мешки для мусора </v>
      </c>
      <c r="D149" s="67" t="str">
        <f>'натур показатели патриотика'!D121</f>
        <v>шт</v>
      </c>
      <c r="E149" s="170">
        <f>'таланты+инициативы0,262'!D201</f>
        <v>26.200000000000003</v>
      </c>
    </row>
    <row r="150" spans="1:5" ht="12" customHeight="1" x14ac:dyDescent="0.25">
      <c r="A150" s="750"/>
      <c r="B150" s="751"/>
      <c r="C150" s="112" t="str">
        <f>'натур показатели патриотика'!C122</f>
        <v>Жидкое мыло</v>
      </c>
      <c r="D150" s="67" t="str">
        <f>'натур показатели патриотика'!D122</f>
        <v>шт</v>
      </c>
      <c r="E150" s="170">
        <f>'таланты+инициативы0,262'!D202</f>
        <v>3.93</v>
      </c>
    </row>
    <row r="151" spans="1:5" ht="12" customHeight="1" x14ac:dyDescent="0.25">
      <c r="A151" s="750"/>
      <c r="B151" s="751"/>
      <c r="C151" s="112" t="str">
        <f>'натур показатели патриотика'!C123</f>
        <v>Туалетная бумага</v>
      </c>
      <c r="D151" s="67" t="str">
        <f>'натур показатели патриотика'!D123</f>
        <v>шт</v>
      </c>
      <c r="E151" s="170">
        <f>'таланты+инициативы0,262'!D203</f>
        <v>26.200000000000003</v>
      </c>
    </row>
    <row r="152" spans="1:5" ht="12" customHeight="1" x14ac:dyDescent="0.25">
      <c r="A152" s="750"/>
      <c r="B152" s="751"/>
      <c r="C152" s="112" t="str">
        <f>'натур показатели патриотика'!C124</f>
        <v>Тряпки для мытья</v>
      </c>
      <c r="D152" s="67" t="str">
        <f>'натур показатели патриотика'!D124</f>
        <v>шт</v>
      </c>
      <c r="E152" s="170">
        <f>'таланты+инициативы0,262'!D204</f>
        <v>10.48</v>
      </c>
    </row>
    <row r="153" spans="1:5" ht="12" customHeight="1" x14ac:dyDescent="0.25">
      <c r="A153" s="750"/>
      <c r="B153" s="751"/>
      <c r="C153" s="112" t="str">
        <f>'натур показатели патриотика'!C125</f>
        <v>Бытовая химия</v>
      </c>
      <c r="D153" s="67" t="str">
        <f>'натур показатели патриотика'!D125</f>
        <v>шт</v>
      </c>
      <c r="E153" s="170">
        <f>'таланты+инициативы0,262'!D205</f>
        <v>2.62</v>
      </c>
    </row>
    <row r="154" spans="1:5" ht="12" customHeight="1" x14ac:dyDescent="0.25">
      <c r="A154" s="750"/>
      <c r="B154" s="751"/>
      <c r="C154" s="112" t="str">
        <f>'натур показатели патриотика'!C126</f>
        <v>Фанера</v>
      </c>
      <c r="D154" s="67" t="str">
        <f>'натур показатели патриотика'!D126</f>
        <v>шт</v>
      </c>
      <c r="E154" s="170">
        <f>'таланты+инициативы0,262'!D206</f>
        <v>2.62</v>
      </c>
    </row>
    <row r="155" spans="1:5" ht="12" customHeight="1" x14ac:dyDescent="0.25">
      <c r="A155" s="750"/>
      <c r="B155" s="751"/>
      <c r="C155" s="112" t="str">
        <f>'натур показатели патриотика'!C127</f>
        <v>Антифриз</v>
      </c>
      <c r="D155" s="67" t="str">
        <f>'натур показатели патриотика'!D127</f>
        <v>шт</v>
      </c>
      <c r="E155" s="170">
        <f>'таланты+инициативы0,262'!D207</f>
        <v>5.24</v>
      </c>
    </row>
    <row r="156" spans="1:5" ht="12" customHeight="1" x14ac:dyDescent="0.25">
      <c r="A156" s="750"/>
      <c r="B156" s="751"/>
      <c r="C156" s="112" t="str">
        <f>'натур показатели патриотика'!C128</f>
        <v>Баннера</v>
      </c>
      <c r="D156" s="67" t="str">
        <f>'натур показатели патриотика'!D128</f>
        <v>шт</v>
      </c>
      <c r="E156" s="170">
        <f>'таланты+инициативы0,262'!D208</f>
        <v>1.31</v>
      </c>
    </row>
    <row r="157" spans="1:5" ht="12" customHeight="1" x14ac:dyDescent="0.25">
      <c r="A157" s="750"/>
      <c r="B157" s="751"/>
      <c r="C157" s="112" t="str">
        <f>'натур показатели патриотика'!C129</f>
        <v>Гвозди</v>
      </c>
      <c r="D157" s="67" t="str">
        <f>'натур показатели патриотика'!D129</f>
        <v>шт</v>
      </c>
      <c r="E157" s="170">
        <f>'таланты+инициативы0,262'!D209</f>
        <v>5.24</v>
      </c>
    </row>
    <row r="158" spans="1:5" ht="12" customHeight="1" x14ac:dyDescent="0.25">
      <c r="A158" s="750"/>
      <c r="B158" s="751"/>
      <c r="C158" s="112" t="str">
        <f>'натур показатели патриотика'!C130</f>
        <v>Саморезы</v>
      </c>
      <c r="D158" s="67" t="str">
        <f>'натур показатели патриотика'!D130</f>
        <v>шт</v>
      </c>
      <c r="E158" s="170">
        <f>'таланты+инициативы0,262'!D210</f>
        <v>13.100000000000001</v>
      </c>
    </row>
    <row r="159" spans="1:5" ht="12" customHeight="1" x14ac:dyDescent="0.25">
      <c r="A159" s="750"/>
      <c r="B159" s="751"/>
      <c r="C159" s="112" t="str">
        <f>'натур показатели патриотика'!C131</f>
        <v>Инструмент металлический ручной</v>
      </c>
      <c r="D159" s="67" t="str">
        <f>'натур показатели патриотика'!D131</f>
        <v>шт</v>
      </c>
      <c r="E159" s="170">
        <f>'таланты+инициативы0,262'!D211</f>
        <v>1.31</v>
      </c>
    </row>
    <row r="160" spans="1:5" ht="12" customHeight="1" x14ac:dyDescent="0.25">
      <c r="A160" s="750"/>
      <c r="B160" s="751"/>
      <c r="C160" s="112" t="str">
        <f>'натур показатели патриотика'!C132</f>
        <v>Краска эмаль</v>
      </c>
      <c r="D160" s="67" t="str">
        <f>'натур показатели патриотика'!D132</f>
        <v>шт</v>
      </c>
      <c r="E160" s="170">
        <f>'таланты+инициативы0,262'!D212</f>
        <v>7.86</v>
      </c>
    </row>
    <row r="161" spans="1:5" ht="12" customHeight="1" x14ac:dyDescent="0.25">
      <c r="A161" s="750"/>
      <c r="B161" s="751"/>
      <c r="C161" s="112" t="str">
        <f>'натур показатели патриотика'!C133</f>
        <v>Краска ВДН</v>
      </c>
      <c r="D161" s="67" t="str">
        <f>'натур показатели патриотика'!D133</f>
        <v>шт</v>
      </c>
      <c r="E161" s="170">
        <f>'таланты+инициативы0,262'!D213</f>
        <v>2.62</v>
      </c>
    </row>
    <row r="162" spans="1:5" ht="12" customHeight="1" x14ac:dyDescent="0.25">
      <c r="A162" s="750"/>
      <c r="B162" s="751"/>
      <c r="C162" s="112" t="str">
        <f>'натур показатели патриотика'!C134</f>
        <v>Кисти</v>
      </c>
      <c r="D162" s="67" t="str">
        <f>'натур показатели патриотика'!D134</f>
        <v>шт</v>
      </c>
      <c r="E162" s="170">
        <f>'таланты+инициативы0,262'!D214</f>
        <v>10.48</v>
      </c>
    </row>
    <row r="163" spans="1:5" ht="12" customHeight="1" x14ac:dyDescent="0.25">
      <c r="A163" s="750"/>
      <c r="B163" s="751"/>
      <c r="C163" s="112" t="str">
        <f>'натур показатели патриотика'!C135</f>
        <v>Перчатка пвх</v>
      </c>
      <c r="D163" s="67" t="str">
        <f>'натур показатели патриотика'!D135</f>
        <v>шт</v>
      </c>
      <c r="E163" s="170">
        <f>'таланты+инициативы0,262'!D215</f>
        <v>26.200000000000003</v>
      </c>
    </row>
    <row r="164" spans="1:5" ht="12" customHeight="1" x14ac:dyDescent="0.25">
      <c r="A164" s="750"/>
      <c r="B164" s="751"/>
      <c r="C164" s="112" t="str">
        <f>'натур показатели патриотика'!C136</f>
        <v>краска кудо</v>
      </c>
      <c r="D164" s="67" t="str">
        <f>'натур показатели патриотика'!D136</f>
        <v>шт</v>
      </c>
      <c r="E164" s="170">
        <f>'таланты+инициативы0,262'!D216</f>
        <v>0.26200000000000001</v>
      </c>
    </row>
    <row r="165" spans="1:5" ht="12" customHeight="1" x14ac:dyDescent="0.25">
      <c r="A165" s="750"/>
      <c r="B165" s="751"/>
      <c r="C165" s="112" t="str">
        <f>'натур показатели патриотика'!C137</f>
        <v>Валик+ванночка</v>
      </c>
      <c r="D165" s="67" t="str">
        <f>'натур показатели патриотика'!D137</f>
        <v>шт</v>
      </c>
      <c r="E165" s="170">
        <f>'таланты+инициативы0,262'!D217</f>
        <v>2.62</v>
      </c>
    </row>
    <row r="166" spans="1:5" ht="12" customHeight="1" x14ac:dyDescent="0.25">
      <c r="A166" s="750"/>
      <c r="B166" s="751"/>
      <c r="C166" s="112" t="str">
        <f>'натур показатели патриотика'!C138</f>
        <v>Ножницыы</v>
      </c>
      <c r="D166" s="67" t="str">
        <f>'натур показатели патриотика'!D138</f>
        <v>шт</v>
      </c>
      <c r="E166" s="170">
        <f>'таланты+инициативы0,262'!D218</f>
        <v>2.62</v>
      </c>
    </row>
    <row r="167" spans="1:5" ht="12" customHeight="1" x14ac:dyDescent="0.25">
      <c r="A167" s="750"/>
      <c r="B167" s="751"/>
      <c r="C167" s="112" t="str">
        <f>'натур показатели патриотика'!C139</f>
        <v>Канцелярские расходники</v>
      </c>
      <c r="D167" s="67" t="str">
        <f>'натур показатели патриотика'!D139</f>
        <v>шт</v>
      </c>
      <c r="E167" s="170">
        <f>'таланты+инициативы0,262'!D219</f>
        <v>26.2</v>
      </c>
    </row>
    <row r="168" spans="1:5" ht="12" customHeight="1" x14ac:dyDescent="0.25">
      <c r="A168" s="750"/>
      <c r="B168" s="751"/>
      <c r="C168" s="112" t="str">
        <f>'натур показатели патриотика'!C140</f>
        <v>Канцелярия (ручки, карандаши)</v>
      </c>
      <c r="D168" s="67" t="str">
        <f>'натур показатели патриотика'!D140</f>
        <v>шт</v>
      </c>
      <c r="E168" s="170">
        <f>'таланты+инициативы0,262'!D220</f>
        <v>26.2</v>
      </c>
    </row>
    <row r="169" spans="1:5" ht="12" customHeight="1" x14ac:dyDescent="0.25">
      <c r="A169" s="750"/>
      <c r="B169" s="751"/>
      <c r="C169" s="112" t="str">
        <f>'натур показатели патриотика'!C141</f>
        <v>Офисные принадлежности (папки, скоросшиватели, файлы)</v>
      </c>
      <c r="D169" s="67" t="str">
        <f>'натур показатели патриотика'!D141</f>
        <v>шт</v>
      </c>
      <c r="E169" s="170">
        <f>'таланты+инициативы0,262'!D221</f>
        <v>26.2</v>
      </c>
    </row>
    <row r="170" spans="1:5" ht="12" customHeight="1" x14ac:dyDescent="0.25">
      <c r="A170" s="750"/>
      <c r="B170" s="751"/>
      <c r="C170" s="112" t="str">
        <f>'натур показатели патриотика'!C142</f>
        <v>Лампы</v>
      </c>
      <c r="D170" s="67" t="str">
        <f>'натур показатели патриотика'!D142</f>
        <v>шт</v>
      </c>
      <c r="E170" s="170">
        <f>'таланты+инициативы0,262'!D222</f>
        <v>13.1</v>
      </c>
    </row>
    <row r="171" spans="1:5" ht="12" customHeight="1" x14ac:dyDescent="0.25">
      <c r="A171" s="750"/>
      <c r="B171" s="751"/>
      <c r="C171" s="112" t="str">
        <f>'натур показатели патриотика'!C143</f>
        <v>Батарейки</v>
      </c>
      <c r="D171" s="67" t="str">
        <f>'натур показатели патриотика'!D143</f>
        <v>шт</v>
      </c>
      <c r="E171" s="170">
        <f>'таланты+инициативы0,262'!D223</f>
        <v>26.2</v>
      </c>
    </row>
    <row r="172" spans="1:5" ht="12" customHeight="1" x14ac:dyDescent="0.25">
      <c r="A172" s="750"/>
      <c r="B172" s="751"/>
      <c r="C172" s="112" t="str">
        <f>'натур показатели патриотика'!C144</f>
        <v>Бумага А4</v>
      </c>
      <c r="D172" s="67" t="str">
        <f>'натур показатели патриотика'!D144</f>
        <v>шт</v>
      </c>
      <c r="E172" s="170">
        <f>'таланты+инициативы0,262'!D224</f>
        <v>26.2</v>
      </c>
    </row>
    <row r="173" spans="1:5" ht="12" customHeight="1" x14ac:dyDescent="0.25">
      <c r="A173" s="750"/>
      <c r="B173" s="751"/>
      <c r="C173" s="112" t="str">
        <f>'натур показатели патриотика'!C145</f>
        <v>Грабли, лопаты</v>
      </c>
      <c r="D173" s="67" t="str">
        <f>'натур показатели патриотика'!D145</f>
        <v>шт</v>
      </c>
      <c r="E173" s="170">
        <f>'таланты+инициативы0,262'!D225</f>
        <v>2.62</v>
      </c>
    </row>
    <row r="174" spans="1:5" ht="12" customHeight="1" x14ac:dyDescent="0.25">
      <c r="A174" s="750"/>
      <c r="B174" s="751"/>
      <c r="C174" s="112" t="str">
        <f>'натур показатели патриотика'!C146</f>
        <v xml:space="preserve">вилка </v>
      </c>
      <c r="D174" s="67" t="str">
        <f>'натур показатели патриотика'!D146</f>
        <v>шт</v>
      </c>
      <c r="E174" s="170">
        <f>'таланты+инициативы0,262'!D226</f>
        <v>0.78600000000000003</v>
      </c>
    </row>
    <row r="175" spans="1:5" ht="12" customHeight="1" x14ac:dyDescent="0.25">
      <c r="A175" s="750"/>
      <c r="B175" s="751"/>
      <c r="C175" s="112" t="str">
        <f>'натур показатели патриотика'!C147</f>
        <v>четверник</v>
      </c>
      <c r="D175" s="67" t="str">
        <f>'натур показатели патриотика'!D147</f>
        <v>шт</v>
      </c>
      <c r="E175" s="170">
        <f>'таланты+инициативы0,262'!D227</f>
        <v>0.26200000000000001</v>
      </c>
    </row>
    <row r="176" spans="1:5" ht="12" customHeight="1" x14ac:dyDescent="0.25">
      <c r="A176" s="750"/>
      <c r="B176" s="751"/>
      <c r="C176" s="112" t="str">
        <f>'натур показатели патриотика'!C148</f>
        <v>четверник</v>
      </c>
      <c r="D176" s="67" t="str">
        <f>'натур показатели патриотика'!D148</f>
        <v>шт</v>
      </c>
      <c r="E176" s="170">
        <f>'таланты+инициативы0,262'!D228</f>
        <v>0.26200000000000001</v>
      </c>
    </row>
    <row r="177" spans="1:5" ht="12" customHeight="1" x14ac:dyDescent="0.25">
      <c r="A177" s="750"/>
      <c r="B177" s="751"/>
      <c r="C177" s="112" t="str">
        <f>'натур показатели патриотика'!C149</f>
        <v>пугнп</v>
      </c>
      <c r="D177" s="67" t="str">
        <f>'натур показатели патриотика'!D149</f>
        <v>шт</v>
      </c>
      <c r="E177" s="170">
        <f>'таланты+инициативы0,262'!D229</f>
        <v>8.3840000000000003</v>
      </c>
    </row>
    <row r="178" spans="1:5" ht="12" customHeight="1" x14ac:dyDescent="0.25">
      <c r="A178" s="750"/>
      <c r="B178" s="751"/>
      <c r="C178" s="112" t="str">
        <f>'натур показатели патриотика'!C150</f>
        <v>лампа накаливания</v>
      </c>
      <c r="D178" s="67" t="str">
        <f>'натур показатели патриотика'!D150</f>
        <v>шт</v>
      </c>
      <c r="E178" s="170">
        <f>'таланты+инициативы0,262'!D230</f>
        <v>1.8340000000000001</v>
      </c>
    </row>
    <row r="179" spans="1:5" ht="12" customHeight="1" x14ac:dyDescent="0.25">
      <c r="A179" s="750"/>
      <c r="B179" s="751"/>
      <c r="C179" s="112" t="str">
        <f>'натур показатели патриотика'!C151</f>
        <v>ключ трубный</v>
      </c>
      <c r="D179" s="67" t="str">
        <f>'натур показатели патриотика'!D151</f>
        <v>шт</v>
      </c>
      <c r="E179" s="170">
        <f>'таланты+инициативы0,262'!D231</f>
        <v>0.26200000000000001</v>
      </c>
    </row>
    <row r="180" spans="1:5" ht="12" hidden="1" customHeight="1" x14ac:dyDescent="0.25">
      <c r="A180" s="750"/>
      <c r="B180" s="751"/>
      <c r="C180" s="112" t="str">
        <f>'натур показатели патриотика'!C152</f>
        <v>лента фум</v>
      </c>
      <c r="D180" s="67" t="str">
        <f>'натур показатели патриотика'!D152</f>
        <v>шт</v>
      </c>
      <c r="E180" s="170">
        <f>'таланты+инициативы0,262'!D232</f>
        <v>0.26200000000000001</v>
      </c>
    </row>
    <row r="181" spans="1:5" ht="12" hidden="1" customHeight="1" x14ac:dyDescent="0.25">
      <c r="A181" s="750"/>
      <c r="B181" s="751"/>
      <c r="C181" s="112" t="str">
        <f>'натур показатели патриотика'!C153</f>
        <v>защелка замка</v>
      </c>
      <c r="D181" s="67" t="str">
        <f>'натур показатели патриотика'!D153</f>
        <v>шт</v>
      </c>
      <c r="E181" s="170">
        <f>'таланты+инициативы0,262'!D233</f>
        <v>0.26200000000000001</v>
      </c>
    </row>
    <row r="182" spans="1:5" ht="12" hidden="1" customHeight="1" x14ac:dyDescent="0.25">
      <c r="A182" s="750"/>
      <c r="B182" s="751"/>
      <c r="C182" s="112" t="str">
        <f>'натур показатели патриотика'!C154</f>
        <v>стержни клеевые по керамике</v>
      </c>
      <c r="D182" s="67" t="str">
        <f>'натур показатели патриотика'!D154</f>
        <v>шт</v>
      </c>
      <c r="E182" s="170">
        <f>'таланты+инициативы0,262'!D234</f>
        <v>2.62</v>
      </c>
    </row>
    <row r="183" spans="1:5" ht="12" hidden="1" customHeight="1" x14ac:dyDescent="0.25">
      <c r="A183" s="750"/>
      <c r="B183" s="751"/>
      <c r="C183" s="112" t="str">
        <f>'натур показатели патриотика'!C155</f>
        <v>ГСМ УАЗ (Масло двигатель)</v>
      </c>
      <c r="D183" s="67" t="str">
        <f>'натур показатели патриотика'!D155</f>
        <v>шт</v>
      </c>
      <c r="E183" s="170">
        <f>'таланты+инициативы0,262'!D235</f>
        <v>5.24</v>
      </c>
    </row>
    <row r="184" spans="1:5" ht="12" hidden="1" customHeight="1" x14ac:dyDescent="0.25">
      <c r="A184" s="750"/>
      <c r="B184" s="751"/>
      <c r="C184" s="112" t="str">
        <f>'натур показатели патриотика'!C156</f>
        <v>ГСМ Бензин</v>
      </c>
      <c r="D184" s="67" t="str">
        <f>'натур показатели патриотика'!D156</f>
        <v>шт</v>
      </c>
      <c r="E184" s="170">
        <f>'таланты+инициативы0,262'!D236</f>
        <v>648.79060000000004</v>
      </c>
    </row>
    <row r="185" spans="1:5" ht="12" hidden="1" customHeight="1" x14ac:dyDescent="0.25">
      <c r="A185" s="750"/>
      <c r="B185" s="751"/>
      <c r="C185" s="112">
        <f>'натур показатели патриотика'!C157</f>
        <v>0</v>
      </c>
      <c r="D185" s="67">
        <f>'натур показатели патриотика'!D157</f>
        <v>0</v>
      </c>
      <c r="E185" s="170">
        <f>'таланты+инициативы0,262'!D237</f>
        <v>7.86</v>
      </c>
    </row>
    <row r="186" spans="1:5" ht="12" hidden="1" customHeight="1" x14ac:dyDescent="0.25">
      <c r="A186" s="750"/>
      <c r="B186" s="751"/>
      <c r="C186" s="112">
        <f>'натур показатели патриотика'!C158</f>
        <v>0</v>
      </c>
      <c r="D186" s="67">
        <f>'натур показатели патриотика'!D158</f>
        <v>0</v>
      </c>
      <c r="E186" s="170">
        <f>'таланты+инициативы0,262'!D238</f>
        <v>1.31</v>
      </c>
    </row>
    <row r="187" spans="1:5" ht="12" hidden="1" customHeight="1" x14ac:dyDescent="0.25">
      <c r="A187" s="750"/>
      <c r="B187" s="751"/>
      <c r="C187" s="112">
        <f>'натур показатели патриотика'!C159</f>
        <v>0</v>
      </c>
      <c r="D187" s="67">
        <f>'натур показатели патриотика'!D159</f>
        <v>0</v>
      </c>
      <c r="E187" s="170">
        <f>'таланты+инициативы0,262'!D239</f>
        <v>5.24</v>
      </c>
    </row>
    <row r="188" spans="1:5" ht="12" hidden="1" customHeight="1" x14ac:dyDescent="0.25">
      <c r="A188" s="750"/>
      <c r="B188" s="751"/>
      <c r="C188" s="112">
        <f>'натур показатели патриотика'!C160</f>
        <v>0</v>
      </c>
      <c r="D188" s="67">
        <f>'натур показатели патриотика'!D160</f>
        <v>0</v>
      </c>
      <c r="E188" s="170">
        <f>'таланты+инициативы0,262'!D240</f>
        <v>10.48</v>
      </c>
    </row>
    <row r="189" spans="1:5" ht="12" hidden="1" customHeight="1" x14ac:dyDescent="0.25">
      <c r="A189" s="750"/>
      <c r="B189" s="751"/>
      <c r="C189" s="112">
        <f>'натур показатели патриотика'!C161</f>
        <v>0</v>
      </c>
      <c r="D189" s="67">
        <f>'натур показатели патриотика'!D161</f>
        <v>0</v>
      </c>
      <c r="E189" s="170">
        <f>'таланты+инициативы0,262'!D241</f>
        <v>2.62</v>
      </c>
    </row>
    <row r="190" spans="1:5" ht="12" hidden="1" customHeight="1" x14ac:dyDescent="0.25">
      <c r="A190" s="750"/>
      <c r="B190" s="751"/>
      <c r="C190" s="112">
        <f>'натур показатели патриотика'!C162</f>
        <v>0</v>
      </c>
      <c r="D190" s="67">
        <f>'натур показатели патриотика'!D162</f>
        <v>0</v>
      </c>
      <c r="E190" s="170">
        <f>'таланты+инициативы0,262'!D242</f>
        <v>2.62</v>
      </c>
    </row>
    <row r="191" spans="1:5" ht="12" hidden="1" customHeight="1" x14ac:dyDescent="0.25">
      <c r="A191" s="750"/>
      <c r="B191" s="751"/>
      <c r="C191" s="112">
        <f>'натур показатели патриотика'!C163</f>
        <v>0</v>
      </c>
      <c r="D191" s="67">
        <f>'натур показатели патриотика'!D163</f>
        <v>0</v>
      </c>
      <c r="E191" s="170">
        <f>'таланты+инициативы0,262'!D243</f>
        <v>2.62</v>
      </c>
    </row>
    <row r="192" spans="1:5" ht="12" hidden="1" customHeight="1" x14ac:dyDescent="0.25">
      <c r="A192" s="750"/>
      <c r="B192" s="751"/>
      <c r="C192" s="112">
        <f>'натур показатели патриотика'!C164</f>
        <v>0</v>
      </c>
      <c r="D192" s="67">
        <f>'натур показатели патриотика'!D164</f>
        <v>0</v>
      </c>
      <c r="E192" s="170">
        <f>'таланты+инициативы0,262'!D244</f>
        <v>7.86</v>
      </c>
    </row>
    <row r="193" spans="1:5" ht="12" hidden="1" customHeight="1" x14ac:dyDescent="0.25">
      <c r="A193" s="750"/>
      <c r="B193" s="751"/>
      <c r="C193" s="112">
        <f>'натур показатели патриотика'!C165</f>
        <v>0</v>
      </c>
      <c r="D193" s="67">
        <f>'натур показатели патриотика'!D165</f>
        <v>0</v>
      </c>
      <c r="E193" s="170">
        <f>'таланты+инициативы0,262'!D245</f>
        <v>13.886000000000001</v>
      </c>
    </row>
    <row r="194" spans="1:5" ht="12" hidden="1" customHeight="1" x14ac:dyDescent="0.25">
      <c r="A194" s="750"/>
      <c r="B194" s="751"/>
      <c r="C194" s="112">
        <f>'натур показатели патриотика'!C166</f>
        <v>0</v>
      </c>
      <c r="D194" s="67">
        <f>'натур показатели патриотика'!D166</f>
        <v>0</v>
      </c>
      <c r="E194" s="170">
        <f>'таланты+инициативы0,262'!D246</f>
        <v>10.48</v>
      </c>
    </row>
    <row r="195" spans="1:5" ht="12" hidden="1" customHeight="1" x14ac:dyDescent="0.25">
      <c r="A195" s="750"/>
      <c r="B195" s="751"/>
      <c r="C195" s="112">
        <f>'натур показатели патриотика'!C167</f>
        <v>0</v>
      </c>
      <c r="D195" s="67">
        <f>'натур показатели патриотика'!D167</f>
        <v>0</v>
      </c>
      <c r="E195" s="170">
        <f>'таланты+инициативы0,262'!D247</f>
        <v>13.100000000000001</v>
      </c>
    </row>
    <row r="196" spans="1:5" ht="12" hidden="1" customHeight="1" x14ac:dyDescent="0.25">
      <c r="A196" s="750"/>
      <c r="B196" s="751"/>
      <c r="C196" s="112">
        <f>'натур показатели патриотика'!C168</f>
        <v>0</v>
      </c>
      <c r="D196" s="67">
        <f>'натур показатели патриотика'!D168</f>
        <v>0</v>
      </c>
      <c r="E196" s="170">
        <f>'таланты+инициативы0,262'!D248</f>
        <v>52.400000000000006</v>
      </c>
    </row>
    <row r="197" spans="1:5" ht="12" hidden="1" customHeight="1" x14ac:dyDescent="0.25">
      <c r="A197" s="750"/>
      <c r="B197" s="751"/>
      <c r="C197" s="112">
        <f>'натур показатели патриотика'!C169</f>
        <v>0</v>
      </c>
      <c r="D197" s="67">
        <f>'натур показатели патриотика'!D169</f>
        <v>0</v>
      </c>
      <c r="E197" s="170">
        <f>'таланты+инициативы0,262'!D249</f>
        <v>18.34</v>
      </c>
    </row>
    <row r="198" spans="1:5" ht="12" hidden="1" customHeight="1" x14ac:dyDescent="0.25">
      <c r="A198" s="750"/>
      <c r="B198" s="751"/>
      <c r="C198" s="112">
        <f>'натур показатели патриотика'!C170</f>
        <v>0</v>
      </c>
      <c r="D198" s="67">
        <f>'натур показатели патриотика'!D170</f>
        <v>0</v>
      </c>
      <c r="E198" s="170">
        <f>'таланты+инициативы0,262'!D250</f>
        <v>2.62</v>
      </c>
    </row>
    <row r="199" spans="1:5" ht="12" hidden="1" customHeight="1" x14ac:dyDescent="0.25">
      <c r="A199" s="750"/>
      <c r="B199" s="751"/>
      <c r="C199" s="112">
        <f>'натур показатели патриотика'!C171</f>
        <v>0</v>
      </c>
      <c r="D199" s="67">
        <f>'натур показатели патриотика'!D171</f>
        <v>0</v>
      </c>
      <c r="E199" s="170">
        <f>'таланты+инициативы0,262'!D251</f>
        <v>2.62</v>
      </c>
    </row>
    <row r="200" spans="1:5" ht="12" hidden="1" customHeight="1" x14ac:dyDescent="0.25">
      <c r="A200" s="750"/>
      <c r="B200" s="751"/>
      <c r="C200" s="112">
        <f>'натур показатели патриотика'!C172</f>
        <v>0</v>
      </c>
      <c r="D200" s="67">
        <f>'натур показатели патриотика'!D172</f>
        <v>0</v>
      </c>
      <c r="E200" s="170">
        <f>'таланты+инициативы0,262'!D252</f>
        <v>786</v>
      </c>
    </row>
    <row r="201" spans="1:5" ht="12" hidden="1" customHeight="1" x14ac:dyDescent="0.25">
      <c r="A201" s="750"/>
      <c r="B201" s="751"/>
      <c r="C201" s="112">
        <f>'натур показатели патриотика'!C173</f>
        <v>0</v>
      </c>
      <c r="D201" s="67">
        <f>'натур показатели патриотика'!D173</f>
        <v>0</v>
      </c>
      <c r="E201" s="170">
        <f>'таланты+инициативы0,262'!D253</f>
        <v>0.26200000000000001</v>
      </c>
    </row>
    <row r="202" spans="1:5" ht="12" hidden="1" customHeight="1" x14ac:dyDescent="0.25">
      <c r="A202" s="750"/>
      <c r="B202" s="751"/>
      <c r="C202" s="112">
        <f>'натур показатели патриотика'!C174</f>
        <v>0</v>
      </c>
      <c r="D202" s="67">
        <f>'натур показатели патриотика'!D174</f>
        <v>0</v>
      </c>
      <c r="E202" s="170">
        <f>'таланты+инициативы0,262'!D254</f>
        <v>0.26200000000000001</v>
      </c>
    </row>
    <row r="203" spans="1:5" ht="12" hidden="1" customHeight="1" x14ac:dyDescent="0.25">
      <c r="A203" s="750"/>
      <c r="B203" s="751"/>
      <c r="C203" s="112">
        <f>'натур показатели патриотика'!C175</f>
        <v>0</v>
      </c>
      <c r="D203" s="67">
        <f>'натур показатели патриотика'!D175</f>
        <v>0</v>
      </c>
      <c r="E203" s="170">
        <f>'таланты+инициативы0,262'!D255</f>
        <v>0.26200000000000001</v>
      </c>
    </row>
    <row r="204" spans="1:5" ht="12" hidden="1" customHeight="1" x14ac:dyDescent="0.25">
      <c r="A204" s="750"/>
      <c r="B204" s="751"/>
      <c r="C204" s="112">
        <f>'натур показатели патриотика'!C176</f>
        <v>0</v>
      </c>
      <c r="D204" s="67">
        <f>'натур показатели патриотика'!D176</f>
        <v>0</v>
      </c>
      <c r="E204" s="170">
        <f>'таланты+инициативы0,262'!D256</f>
        <v>0.26200000000000001</v>
      </c>
    </row>
    <row r="205" spans="1:5" ht="12" hidden="1" customHeight="1" x14ac:dyDescent="0.25">
      <c r="A205" s="750"/>
      <c r="B205" s="751"/>
      <c r="C205" s="112">
        <f>'натур показатели патриотика'!C177</f>
        <v>0</v>
      </c>
      <c r="D205" s="67">
        <f>'натур показатели патриотика'!D177</f>
        <v>0</v>
      </c>
      <c r="E205" s="170">
        <f>'таланты+инициативы0,262'!D257</f>
        <v>0.26200000000000001</v>
      </c>
    </row>
    <row r="206" spans="1:5" ht="12" hidden="1" customHeight="1" x14ac:dyDescent="0.25">
      <c r="A206" s="750"/>
      <c r="B206" s="751"/>
      <c r="C206" s="112">
        <f>'натур показатели патриотика'!C178</f>
        <v>0</v>
      </c>
      <c r="D206" s="67">
        <f>'натур показатели патриотика'!D178</f>
        <v>0</v>
      </c>
      <c r="E206" s="170">
        <f>'таланты+инициативы0,262'!D258</f>
        <v>0.26200000000000001</v>
      </c>
    </row>
    <row r="207" spans="1:5" ht="12" hidden="1" customHeight="1" x14ac:dyDescent="0.25">
      <c r="A207" s="750"/>
      <c r="B207" s="751"/>
      <c r="C207" s="112">
        <f>'натур показатели патриотика'!C179</f>
        <v>0</v>
      </c>
      <c r="D207" s="67">
        <f>'натур показатели патриотика'!D179</f>
        <v>0</v>
      </c>
      <c r="E207" s="170">
        <f>'таланты+инициативы0,262'!D259</f>
        <v>0.26200000000000001</v>
      </c>
    </row>
    <row r="208" spans="1:5" ht="12" hidden="1" customHeight="1" x14ac:dyDescent="0.25">
      <c r="A208" s="750"/>
      <c r="B208" s="751"/>
      <c r="C208" s="112">
        <f>'натур показатели патриотика'!C180</f>
        <v>0</v>
      </c>
      <c r="D208" s="67">
        <f>'натур показатели патриотика'!D180</f>
        <v>0</v>
      </c>
      <c r="E208" s="170">
        <f>'таланты+инициативы0,262'!D260</f>
        <v>0.26200000000000001</v>
      </c>
    </row>
    <row r="209" spans="1:5" ht="12" hidden="1" customHeight="1" x14ac:dyDescent="0.25">
      <c r="A209" s="750"/>
      <c r="B209" s="751"/>
      <c r="C209" s="112">
        <f>'натур показатели патриотика'!C181</f>
        <v>0</v>
      </c>
      <c r="D209" s="67">
        <f>'натур показатели патриотика'!D181</f>
        <v>0</v>
      </c>
      <c r="E209" s="170">
        <f>'таланты+инициативы0,262'!D261</f>
        <v>0.26200000000000001</v>
      </c>
    </row>
    <row r="210" spans="1:5" ht="12" hidden="1" customHeight="1" x14ac:dyDescent="0.25">
      <c r="A210" s="750"/>
      <c r="B210" s="751"/>
      <c r="C210" s="112">
        <f>'натур показатели патриотика'!C182</f>
        <v>0</v>
      </c>
      <c r="D210" s="67">
        <f>'натур показатели патриотика'!D182</f>
        <v>0</v>
      </c>
      <c r="E210" s="170">
        <f>'таланты+инициативы0,262'!D262</f>
        <v>0.26200000000000001</v>
      </c>
    </row>
    <row r="211" spans="1:5" ht="12" hidden="1" customHeight="1" x14ac:dyDescent="0.25">
      <c r="A211" s="750"/>
      <c r="B211" s="751"/>
      <c r="C211" s="112">
        <f>'натур показатели патриотика'!C183</f>
        <v>0</v>
      </c>
      <c r="D211" s="67">
        <f>'натур показатели патриотика'!D183</f>
        <v>0</v>
      </c>
      <c r="E211" s="170">
        <f>'таланты+инициативы0,262'!D263</f>
        <v>0.26200000000000001</v>
      </c>
    </row>
    <row r="212" spans="1:5" ht="12" hidden="1" customHeight="1" x14ac:dyDescent="0.25">
      <c r="A212" s="750"/>
      <c r="B212" s="751"/>
      <c r="C212" s="112">
        <f>'натур показатели патриотика'!C184</f>
        <v>0</v>
      </c>
      <c r="D212" s="67">
        <f>'натур показатели патриотика'!D184</f>
        <v>0</v>
      </c>
      <c r="E212" s="170">
        <f>'таланты+инициативы0,262'!D264</f>
        <v>0.26200000000000001</v>
      </c>
    </row>
    <row r="213" spans="1:5" ht="12" hidden="1" customHeight="1" x14ac:dyDescent="0.25">
      <c r="A213" s="750"/>
      <c r="B213" s="751"/>
      <c r="C213" s="112">
        <f>'натур показатели патриотика'!C185</f>
        <v>0</v>
      </c>
      <c r="D213" s="67">
        <f>'натур показатели патриотика'!D185</f>
        <v>0</v>
      </c>
      <c r="E213" s="170">
        <f>'таланты+инициативы0,262'!D265</f>
        <v>0.26200000000000001</v>
      </c>
    </row>
    <row r="214" spans="1:5" ht="12" hidden="1" customHeight="1" x14ac:dyDescent="0.25">
      <c r="A214" s="750"/>
      <c r="B214" s="751"/>
      <c r="C214" s="112">
        <f>'натур показатели патриотика'!C186</f>
        <v>0</v>
      </c>
      <c r="D214" s="67">
        <f>'натур показатели патриотика'!D186</f>
        <v>0</v>
      </c>
      <c r="E214" s="170">
        <f>'таланты+инициативы0,262'!D266</f>
        <v>0.26200000000000001</v>
      </c>
    </row>
    <row r="215" spans="1:5" ht="12" hidden="1" customHeight="1" x14ac:dyDescent="0.25">
      <c r="A215" s="750"/>
      <c r="B215" s="751"/>
      <c r="C215" s="112">
        <f>'натур показатели патриотика'!C187</f>
        <v>0</v>
      </c>
      <c r="D215" s="67">
        <f>'натур показатели патриотика'!D187</f>
        <v>0</v>
      </c>
      <c r="E215" s="170">
        <f>'таланты+инициативы0,262'!D267</f>
        <v>0.26200000000000001</v>
      </c>
    </row>
    <row r="216" spans="1:5" ht="12" hidden="1" customHeight="1" x14ac:dyDescent="0.25">
      <c r="A216" s="750"/>
      <c r="B216" s="751"/>
      <c r="C216" s="112">
        <f>'натур показатели патриотика'!C188</f>
        <v>0</v>
      </c>
      <c r="D216" s="67">
        <f>'натур показатели патриотика'!D188</f>
        <v>0</v>
      </c>
      <c r="E216" s="170">
        <f>'таланты+инициативы0,262'!D268</f>
        <v>0.26200000000000001</v>
      </c>
    </row>
    <row r="217" spans="1:5" ht="12" hidden="1" customHeight="1" x14ac:dyDescent="0.25">
      <c r="A217" s="750"/>
      <c r="B217" s="751"/>
      <c r="C217" s="112">
        <f>'натур показатели патриотика'!C189</f>
        <v>0</v>
      </c>
      <c r="D217" s="67">
        <f>'натур показатели патриотика'!D189</f>
        <v>0</v>
      </c>
      <c r="E217" s="170">
        <f>'таланты+инициативы0,262'!D269</f>
        <v>0.26200000000000001</v>
      </c>
    </row>
    <row r="218" spans="1:5" ht="12" hidden="1" customHeight="1" x14ac:dyDescent="0.25">
      <c r="A218" s="750"/>
      <c r="B218" s="751"/>
      <c r="C218" s="112">
        <f>'натур показатели патриотика'!C190</f>
        <v>0</v>
      </c>
      <c r="D218" s="67">
        <f>'натур показатели патриотика'!D190</f>
        <v>0</v>
      </c>
      <c r="E218" s="170">
        <f>'таланты+инициативы0,262'!D270</f>
        <v>0.26200000000000001</v>
      </c>
    </row>
    <row r="219" spans="1:5" ht="12" hidden="1" customHeight="1" x14ac:dyDescent="0.25">
      <c r="A219" s="750"/>
      <c r="B219" s="751"/>
      <c r="C219" s="112">
        <f>'натур показатели патриотика'!C191</f>
        <v>0</v>
      </c>
      <c r="D219" s="67">
        <f>'натур показатели патриотика'!D191</f>
        <v>0</v>
      </c>
      <c r="E219" s="170">
        <f>'таланты+инициативы0,262'!D271</f>
        <v>0.26200000000000001</v>
      </c>
    </row>
    <row r="220" spans="1:5" ht="12" hidden="1" customHeight="1" x14ac:dyDescent="0.25">
      <c r="A220" s="750"/>
      <c r="B220" s="751"/>
      <c r="C220" s="112">
        <f>'натур показатели патриотика'!C192</f>
        <v>0</v>
      </c>
      <c r="D220" s="67">
        <f>'натур показатели патриотика'!D192</f>
        <v>0</v>
      </c>
      <c r="E220" s="170">
        <f>'таланты+инициативы0,262'!D272</f>
        <v>0.26200000000000001</v>
      </c>
    </row>
    <row r="221" spans="1:5" ht="12" hidden="1" customHeight="1" x14ac:dyDescent="0.25">
      <c r="A221" s="750"/>
      <c r="B221" s="751"/>
      <c r="C221" s="112">
        <f>'натур показатели патриотика'!C193</f>
        <v>0</v>
      </c>
      <c r="D221" s="67">
        <f>'натур показатели патриотика'!D193</f>
        <v>0</v>
      </c>
      <c r="E221" s="170">
        <f>'таланты+инициативы0,262'!D273</f>
        <v>0.26200000000000001</v>
      </c>
    </row>
    <row r="222" spans="1:5" hidden="1" x14ac:dyDescent="0.25">
      <c r="A222" s="750"/>
      <c r="B222" s="751"/>
      <c r="C222" s="112">
        <f>'натур показатели патриотика'!C194</f>
        <v>0</v>
      </c>
      <c r="D222" s="67">
        <f>'натур показатели патриотика'!D194</f>
        <v>0</v>
      </c>
      <c r="E222" s="170">
        <f>'таланты+инициативы0,262'!D274</f>
        <v>0.26200000000000001</v>
      </c>
    </row>
    <row r="223" spans="1:5" hidden="1" x14ac:dyDescent="0.25">
      <c r="A223" s="750"/>
      <c r="B223" s="751"/>
      <c r="C223" s="112">
        <f>'натур показатели патриотика'!C195</f>
        <v>0</v>
      </c>
      <c r="D223" s="67">
        <f>'натур показатели патриотика'!D195</f>
        <v>0</v>
      </c>
      <c r="E223" s="170">
        <f>'таланты+инициативы0,262'!D275</f>
        <v>0.26200000000000001</v>
      </c>
    </row>
    <row r="224" spans="1:5" hidden="1" x14ac:dyDescent="0.25">
      <c r="A224" s="750"/>
      <c r="B224" s="751"/>
      <c r="C224" s="112">
        <f>'натур показатели патриотика'!C196</f>
        <v>0</v>
      </c>
      <c r="D224" s="67">
        <f>'натур показатели патриотика'!D196</f>
        <v>0</v>
      </c>
      <c r="E224" s="170">
        <f>'таланты+инициативы0,262'!D276</f>
        <v>0.26200000000000001</v>
      </c>
    </row>
    <row r="225" spans="1:5" hidden="1" x14ac:dyDescent="0.25">
      <c r="A225" s="750"/>
      <c r="B225" s="751"/>
      <c r="C225" s="112">
        <f>'натур показатели патриотика'!C197</f>
        <v>0</v>
      </c>
      <c r="D225" s="67">
        <f>'натур показатели патриотика'!D197</f>
        <v>0</v>
      </c>
      <c r="E225" s="170">
        <f>'таланты+инициативы0,262'!D277</f>
        <v>0.26200000000000001</v>
      </c>
    </row>
    <row r="226" spans="1:5" hidden="1" x14ac:dyDescent="0.25">
      <c r="A226" s="750"/>
      <c r="B226" s="751"/>
      <c r="C226" s="112">
        <f>'натур показатели патриотика'!C198</f>
        <v>0</v>
      </c>
      <c r="D226" s="67">
        <f>'натур показатели патриотика'!D198</f>
        <v>0</v>
      </c>
      <c r="E226" s="170">
        <f>'таланты+инициативы0,262'!D278</f>
        <v>0.26200000000000001</v>
      </c>
    </row>
    <row r="227" spans="1:5" hidden="1" x14ac:dyDescent="0.25">
      <c r="A227" s="750"/>
      <c r="B227" s="751"/>
      <c r="C227" s="112">
        <f>'натур показатели патриотика'!C199</f>
        <v>0</v>
      </c>
      <c r="D227" s="67">
        <f>'натур показатели патриотика'!D199</f>
        <v>0</v>
      </c>
      <c r="E227" s="170">
        <f>'таланты+инициативы0,262'!D279</f>
        <v>0.26200000000000001</v>
      </c>
    </row>
    <row r="228" spans="1:5" hidden="1" x14ac:dyDescent="0.25">
      <c r="A228" s="750"/>
      <c r="B228" s="751"/>
      <c r="C228" s="112">
        <f>'натур показатели патриотика'!C200</f>
        <v>0</v>
      </c>
      <c r="D228" s="67">
        <f>'натур показатели патриотика'!D200</f>
        <v>0</v>
      </c>
      <c r="E228" s="170">
        <f>'таланты+инициативы0,262'!D280</f>
        <v>0.26200000000000001</v>
      </c>
    </row>
    <row r="229" spans="1:5" hidden="1" x14ac:dyDescent="0.25">
      <c r="A229" s="750"/>
      <c r="B229" s="751"/>
      <c r="C229" s="112">
        <f>'натур показатели патриотика'!C201</f>
        <v>0</v>
      </c>
      <c r="D229" s="67">
        <f>'натур показатели патриотика'!D201</f>
        <v>0</v>
      </c>
      <c r="E229" s="170">
        <f>'таланты+инициативы0,262'!D281</f>
        <v>0.26200000000000001</v>
      </c>
    </row>
    <row r="230" spans="1:5" hidden="1" x14ac:dyDescent="0.25">
      <c r="A230" s="750"/>
      <c r="B230" s="751"/>
      <c r="C230" s="112">
        <f>'натур показатели патриотика'!C202</f>
        <v>0</v>
      </c>
      <c r="D230" s="67">
        <f>'натур показатели патриотика'!D202</f>
        <v>0</v>
      </c>
      <c r="E230" s="170">
        <f>'таланты+инициативы0,262'!D282</f>
        <v>0.26200000000000001</v>
      </c>
    </row>
    <row r="231" spans="1:5" hidden="1" x14ac:dyDescent="0.25">
      <c r="A231" s="750"/>
      <c r="B231" s="751"/>
      <c r="C231" s="112">
        <f>'натур показатели патриотика'!C203</f>
        <v>0</v>
      </c>
      <c r="D231" s="67">
        <f>'натур показатели патриотика'!D203</f>
        <v>0</v>
      </c>
      <c r="E231" s="170">
        <f>'таланты+инициативы0,262'!D283</f>
        <v>0.26200000000000001</v>
      </c>
    </row>
    <row r="232" spans="1:5" hidden="1" x14ac:dyDescent="0.25">
      <c r="A232" s="750"/>
      <c r="B232" s="751"/>
      <c r="C232" s="112">
        <f>'натур показатели патриотика'!C204</f>
        <v>0</v>
      </c>
      <c r="D232" s="67">
        <f>'натур показатели патриотика'!D204</f>
        <v>0</v>
      </c>
      <c r="E232" s="170">
        <f>'таланты+инициативы0,262'!D284</f>
        <v>0.26200000000000001</v>
      </c>
    </row>
    <row r="233" spans="1:5" hidden="1" x14ac:dyDescent="0.25">
      <c r="A233" s="750"/>
      <c r="B233" s="751"/>
      <c r="C233" s="112">
        <f>'натур показатели патриотика'!C205</f>
        <v>0</v>
      </c>
      <c r="D233" s="67">
        <f>'натур показатели патриотика'!D205</f>
        <v>0</v>
      </c>
      <c r="E233" s="170">
        <f>'таланты+инициативы0,262'!D285</f>
        <v>0.26200000000000001</v>
      </c>
    </row>
    <row r="234" spans="1:5" hidden="1" x14ac:dyDescent="0.25">
      <c r="A234" s="750"/>
      <c r="B234" s="751"/>
      <c r="C234" s="112">
        <f>'натур показатели патриотика'!C206</f>
        <v>0</v>
      </c>
      <c r="D234" s="67">
        <f>'натур показатели патриотика'!D206</f>
        <v>0</v>
      </c>
      <c r="E234" s="170">
        <f>'таланты+инициативы0,262'!D286</f>
        <v>0.26200000000000001</v>
      </c>
    </row>
    <row r="235" spans="1:5" hidden="1" x14ac:dyDescent="0.25">
      <c r="A235" s="750"/>
      <c r="B235" s="751"/>
      <c r="C235" s="112">
        <f>'натур показатели патриотика'!C207</f>
        <v>0</v>
      </c>
      <c r="D235" s="67">
        <f>'натур показатели патриотика'!D207</f>
        <v>0</v>
      </c>
      <c r="E235" s="170">
        <f>'таланты+инициативы0,262'!D287</f>
        <v>0.26200000000000001</v>
      </c>
    </row>
    <row r="236" spans="1:5" hidden="1" x14ac:dyDescent="0.25">
      <c r="A236" s="750"/>
      <c r="B236" s="751"/>
      <c r="C236" s="112">
        <f>'натур показатели патриотика'!C208</f>
        <v>0</v>
      </c>
      <c r="D236" s="67">
        <f>'натур показатели патриотика'!D208</f>
        <v>0</v>
      </c>
      <c r="E236" s="170">
        <f>'таланты+инициативы0,262'!D288</f>
        <v>0.26200000000000001</v>
      </c>
    </row>
    <row r="237" spans="1:5" hidden="1" x14ac:dyDescent="0.25">
      <c r="A237" s="750"/>
      <c r="B237" s="751"/>
      <c r="C237" s="112">
        <f>'натур показатели патриотика'!C209</f>
        <v>0</v>
      </c>
      <c r="D237" s="67">
        <f>'натур показатели патриотика'!D209</f>
        <v>0</v>
      </c>
      <c r="E237" s="170">
        <f>'таланты+инициативы0,262'!D289</f>
        <v>0.26200000000000001</v>
      </c>
    </row>
    <row r="238" spans="1:5" hidden="1" x14ac:dyDescent="0.25">
      <c r="A238" s="750"/>
      <c r="B238" s="751"/>
      <c r="C238" s="112">
        <f>'натур показатели патриотика'!C210</f>
        <v>0</v>
      </c>
      <c r="D238" s="67">
        <f>'натур показатели патриотика'!D210</f>
        <v>0</v>
      </c>
      <c r="E238" s="170">
        <f>'таланты+инициативы0,262'!D290</f>
        <v>0.26200000000000001</v>
      </c>
    </row>
    <row r="239" spans="1:5" hidden="1" x14ac:dyDescent="0.25">
      <c r="A239" s="750"/>
      <c r="B239" s="751"/>
      <c r="C239" s="112">
        <f>'натур показатели патриотика'!C211</f>
        <v>0</v>
      </c>
      <c r="D239" s="67">
        <f>'натур показатели патриотика'!D211</f>
        <v>0</v>
      </c>
      <c r="E239" s="170">
        <f>'таланты+инициативы0,262'!D291</f>
        <v>0.26200000000000001</v>
      </c>
    </row>
    <row r="240" spans="1:5" hidden="1" x14ac:dyDescent="0.25">
      <c r="A240" s="750"/>
      <c r="B240" s="751"/>
      <c r="C240" s="112">
        <f>'натур показатели патриотика'!C212</f>
        <v>0</v>
      </c>
      <c r="D240" s="67">
        <f>'натур показатели патриотика'!D212</f>
        <v>0</v>
      </c>
      <c r="E240" s="170">
        <f>'таланты+инициативы0,262'!D292</f>
        <v>0.26200000000000001</v>
      </c>
    </row>
    <row r="241" spans="1:5" hidden="1" x14ac:dyDescent="0.25">
      <c r="A241" s="750"/>
      <c r="B241" s="751"/>
      <c r="C241" s="112">
        <f>'натур показатели патриотика'!C213</f>
        <v>0</v>
      </c>
      <c r="D241" s="67">
        <f>'натур показатели патриотика'!D213</f>
        <v>0</v>
      </c>
      <c r="E241" s="170">
        <f>'таланты+инициативы0,262'!D293</f>
        <v>0.26200000000000001</v>
      </c>
    </row>
    <row r="242" spans="1:5" hidden="1" x14ac:dyDescent="0.25">
      <c r="A242" s="750"/>
      <c r="B242" s="751"/>
      <c r="C242" s="112">
        <f>'натур показатели патриотика'!C214</f>
        <v>0</v>
      </c>
      <c r="D242" s="67">
        <f>'натур показатели патриотика'!D214</f>
        <v>0</v>
      </c>
      <c r="E242" s="170">
        <f>'таланты+инициативы0,262'!D294</f>
        <v>0.26200000000000001</v>
      </c>
    </row>
    <row r="243" spans="1:5" hidden="1" x14ac:dyDescent="0.25">
      <c r="A243" s="750"/>
      <c r="B243" s="751"/>
      <c r="C243" s="112">
        <f>'натур показатели патриотика'!C215</f>
        <v>0</v>
      </c>
      <c r="D243" s="67">
        <f>'натур показатели патриотика'!D215</f>
        <v>0</v>
      </c>
      <c r="E243" s="170">
        <f>'таланты+инициативы0,262'!D295</f>
        <v>0.26200000000000001</v>
      </c>
    </row>
    <row r="244" spans="1:5" hidden="1" x14ac:dyDescent="0.25">
      <c r="A244" s="750"/>
      <c r="B244" s="751"/>
      <c r="C244" s="112">
        <f>'натур показатели патриотика'!C216</f>
        <v>0</v>
      </c>
      <c r="D244" s="67">
        <f>'натур показатели патриотика'!D216</f>
        <v>0</v>
      </c>
      <c r="E244" s="170">
        <f>'таланты+инициативы0,262'!D296</f>
        <v>0.26200000000000001</v>
      </c>
    </row>
    <row r="245" spans="1:5" hidden="1" x14ac:dyDescent="0.25">
      <c r="A245" s="750"/>
      <c r="B245" s="751"/>
      <c r="C245" s="112">
        <f>'натур показатели патриотика'!C217</f>
        <v>0</v>
      </c>
      <c r="D245" s="67">
        <f>'натур показатели патриотика'!D217</f>
        <v>0</v>
      </c>
      <c r="E245" s="170">
        <f>'таланты+инициативы0,262'!D297</f>
        <v>0.26200000000000001</v>
      </c>
    </row>
    <row r="246" spans="1:5" hidden="1" x14ac:dyDescent="0.25">
      <c r="A246" s="750"/>
      <c r="B246" s="751"/>
      <c r="C246" s="112">
        <f>'натур показатели патриотика'!C218</f>
        <v>0</v>
      </c>
      <c r="D246" s="67">
        <f>'натур показатели патриотика'!D218</f>
        <v>0</v>
      </c>
      <c r="E246" s="170">
        <f>'таланты+инициативы0,262'!D298</f>
        <v>0.26200000000000001</v>
      </c>
    </row>
    <row r="247" spans="1:5" hidden="1" x14ac:dyDescent="0.25">
      <c r="A247" s="750"/>
      <c r="B247" s="751"/>
      <c r="C247" s="112">
        <f>'натур показатели патриотика'!C219</f>
        <v>0</v>
      </c>
      <c r="D247" s="67">
        <f>'натур показатели патриотика'!D219</f>
        <v>0</v>
      </c>
      <c r="E247" s="170">
        <f>'таланты+инициативы0,262'!D299</f>
        <v>0.26200000000000001</v>
      </c>
    </row>
    <row r="248" spans="1:5" hidden="1" x14ac:dyDescent="0.25">
      <c r="A248" s="750"/>
      <c r="B248" s="751"/>
      <c r="C248" s="112">
        <f>'натур показатели патриотика'!C220</f>
        <v>0</v>
      </c>
      <c r="D248" s="67">
        <f>'натур показатели патриотика'!D220</f>
        <v>0</v>
      </c>
      <c r="E248" s="170">
        <f>'таланты+инициативы0,262'!D300</f>
        <v>0.26200000000000001</v>
      </c>
    </row>
    <row r="249" spans="1:5" hidden="1" x14ac:dyDescent="0.25">
      <c r="A249" s="750"/>
      <c r="B249" s="751"/>
      <c r="C249" s="112">
        <f>'натур показатели патриотика'!C221</f>
        <v>0</v>
      </c>
      <c r="D249" s="67">
        <f>'натур показатели патриотика'!D221</f>
        <v>0</v>
      </c>
      <c r="E249" s="170">
        <f>'таланты+инициативы0,262'!D301</f>
        <v>0.26200000000000001</v>
      </c>
    </row>
    <row r="250" spans="1:5" ht="22.5" hidden="1" customHeight="1" x14ac:dyDescent="0.25">
      <c r="A250" s="750"/>
      <c r="B250" s="751"/>
      <c r="C250" s="112">
        <f>'натур показатели патриотика'!C222</f>
        <v>0</v>
      </c>
      <c r="D250" s="67">
        <f>'натур показатели патриотика'!D222</f>
        <v>0</v>
      </c>
      <c r="E250" s="170">
        <f>'таланты+инициативы0,262'!D302</f>
        <v>0.26200000000000001</v>
      </c>
    </row>
    <row r="251" spans="1:5" hidden="1" x14ac:dyDescent="0.25">
      <c r="A251" s="750"/>
      <c r="B251" s="751"/>
      <c r="C251" s="112">
        <f>'натур показатели патриотика'!C223</f>
        <v>0</v>
      </c>
      <c r="D251" s="67">
        <f>'натур показатели патриотика'!D223</f>
        <v>0</v>
      </c>
      <c r="E251" s="170">
        <f>'таланты+инициативы0,262'!D303</f>
        <v>0.26200000000000001</v>
      </c>
    </row>
    <row r="252" spans="1:5" hidden="1" x14ac:dyDescent="0.25">
      <c r="A252" s="750"/>
      <c r="B252" s="751"/>
      <c r="C252" s="112">
        <f>'натур показатели патриотика'!C224</f>
        <v>0</v>
      </c>
      <c r="D252" s="67">
        <f>'натур показатели патриотика'!D224</f>
        <v>0</v>
      </c>
      <c r="E252" s="170">
        <f>'таланты+инициативы0,262'!D304</f>
        <v>0.26200000000000001</v>
      </c>
    </row>
    <row r="253" spans="1:5" hidden="1" x14ac:dyDescent="0.25">
      <c r="A253" s="750"/>
      <c r="B253" s="751"/>
      <c r="C253" s="112">
        <f>'натур показатели патриотика'!C225</f>
        <v>0</v>
      </c>
      <c r="D253" s="67">
        <f>'натур показатели патриотика'!D225</f>
        <v>0</v>
      </c>
      <c r="E253" s="170">
        <f>'таланты+инициативы0,262'!D305</f>
        <v>0.26200000000000001</v>
      </c>
    </row>
    <row r="254" spans="1:5" hidden="1" x14ac:dyDescent="0.25">
      <c r="A254" s="750"/>
      <c r="B254" s="751"/>
      <c r="C254" s="112">
        <f>'натур показатели патриотика'!C226</f>
        <v>0</v>
      </c>
      <c r="D254" s="67">
        <f>'натур показатели патриотика'!D226</f>
        <v>0</v>
      </c>
      <c r="E254" s="170">
        <f>'таланты+инициативы0,262'!D306</f>
        <v>0.26200000000000001</v>
      </c>
    </row>
    <row r="255" spans="1:5" hidden="1" x14ac:dyDescent="0.25">
      <c r="A255" s="750"/>
      <c r="B255" s="751"/>
      <c r="C255" s="112">
        <f>'натур показатели патриотика'!C227</f>
        <v>0</v>
      </c>
      <c r="D255" s="67">
        <f>'натур показатели патриотика'!D227</f>
        <v>0</v>
      </c>
      <c r="E255" s="170">
        <f>'таланты+инициативы0,262'!D307</f>
        <v>0.26200000000000001</v>
      </c>
    </row>
    <row r="256" spans="1:5" hidden="1" x14ac:dyDescent="0.25">
      <c r="A256" s="750"/>
      <c r="B256" s="751"/>
      <c r="C256" s="112">
        <f>'натур показатели патриотика'!C228</f>
        <v>0</v>
      </c>
      <c r="D256" s="67">
        <f>'натур показатели патриотика'!D228</f>
        <v>0</v>
      </c>
      <c r="E256" s="170">
        <f>'таланты+инициативы0,262'!D308</f>
        <v>0.26200000000000001</v>
      </c>
    </row>
    <row r="257" spans="1:5" hidden="1" x14ac:dyDescent="0.25">
      <c r="A257" s="750"/>
      <c r="B257" s="751"/>
      <c r="C257" s="112">
        <f>'натур показатели патриотика'!C229</f>
        <v>0</v>
      </c>
      <c r="D257" s="67">
        <f>'натур показатели патриотика'!D229</f>
        <v>0</v>
      </c>
      <c r="E257" s="170">
        <f>'таланты+инициативы0,262'!D309</f>
        <v>0.26200000000000001</v>
      </c>
    </row>
    <row r="258" spans="1:5" hidden="1" x14ac:dyDescent="0.25">
      <c r="A258" s="750"/>
      <c r="B258" s="751"/>
      <c r="C258" s="112">
        <f>'натур показатели патриотика'!C230</f>
        <v>0</v>
      </c>
      <c r="D258" s="67">
        <f>'натур показатели патриотика'!D230</f>
        <v>0</v>
      </c>
      <c r="E258" s="170">
        <f>'таланты+инициативы0,262'!D310</f>
        <v>0.26200000000000001</v>
      </c>
    </row>
    <row r="259" spans="1:5" hidden="1" x14ac:dyDescent="0.25">
      <c r="A259" s="750"/>
      <c r="B259" s="751"/>
      <c r="C259" s="112">
        <f>'натур показатели патриотика'!C231</f>
        <v>0</v>
      </c>
      <c r="D259" s="67">
        <f>'натур показатели патриотика'!D231</f>
        <v>0</v>
      </c>
      <c r="E259" s="170">
        <f>'таланты+инициативы0,262'!D311</f>
        <v>0.26200000000000001</v>
      </c>
    </row>
    <row r="260" spans="1:5" hidden="1" x14ac:dyDescent="0.25">
      <c r="A260" s="750"/>
      <c r="B260" s="751"/>
      <c r="C260" s="112">
        <f>'натур показатели патриотика'!C232</f>
        <v>0</v>
      </c>
      <c r="D260" s="67">
        <f>'натур показатели патриотика'!D232</f>
        <v>0</v>
      </c>
      <c r="E260" s="170">
        <f>'таланты+инициативы0,262'!D312</f>
        <v>0.26200000000000001</v>
      </c>
    </row>
    <row r="261" spans="1:5" hidden="1" x14ac:dyDescent="0.25">
      <c r="A261" s="750"/>
      <c r="B261" s="751"/>
      <c r="C261" s="112">
        <f>'натур показатели патриотика'!C233</f>
        <v>0</v>
      </c>
      <c r="D261" s="67">
        <f>'натур показатели патриотика'!D233</f>
        <v>0</v>
      </c>
      <c r="E261" s="170">
        <f>'таланты+инициативы0,262'!D313</f>
        <v>0.26200000000000001</v>
      </c>
    </row>
    <row r="262" spans="1:5" hidden="1" x14ac:dyDescent="0.25">
      <c r="A262" s="750"/>
      <c r="B262" s="751"/>
      <c r="C262" s="112">
        <f>'натур показатели патриотика'!C234</f>
        <v>0</v>
      </c>
      <c r="D262" s="67">
        <f>'натур показатели патриотика'!D234</f>
        <v>0</v>
      </c>
      <c r="E262" s="170">
        <f>'таланты+инициативы0,262'!D314</f>
        <v>0.26200000000000001</v>
      </c>
    </row>
    <row r="263" spans="1:5" hidden="1" x14ac:dyDescent="0.25">
      <c r="A263" s="750"/>
      <c r="B263" s="751"/>
      <c r="C263" s="112">
        <f>'натур показатели патриотика'!C235</f>
        <v>0</v>
      </c>
      <c r="D263" s="67">
        <f>'натур показатели патриотика'!D235</f>
        <v>0</v>
      </c>
      <c r="E263" s="170">
        <f>'таланты+инициативы0,262'!D315</f>
        <v>0.26200000000000001</v>
      </c>
    </row>
    <row r="264" spans="1:5" hidden="1" x14ac:dyDescent="0.25">
      <c r="A264" s="750"/>
      <c r="B264" s="751"/>
      <c r="C264" s="112">
        <f>'натур показатели патриотика'!C236</f>
        <v>0</v>
      </c>
      <c r="D264" s="67">
        <f>'натур показатели патриотика'!D236</f>
        <v>0</v>
      </c>
      <c r="E264" s="170">
        <f>'таланты+инициативы0,262'!D316</f>
        <v>0.26200000000000001</v>
      </c>
    </row>
    <row r="265" spans="1:5" hidden="1" x14ac:dyDescent="0.25">
      <c r="A265" s="750"/>
      <c r="B265" s="751"/>
      <c r="C265" s="112">
        <f>'натур показатели патриотика'!C237</f>
        <v>0</v>
      </c>
      <c r="D265" s="67">
        <f>'натур показатели патриотика'!D237</f>
        <v>0</v>
      </c>
      <c r="E265" s="170">
        <f>'таланты+инициативы0,262'!D317</f>
        <v>0.26200000000000001</v>
      </c>
    </row>
    <row r="266" spans="1:5" hidden="1" x14ac:dyDescent="0.25">
      <c r="A266" s="750"/>
      <c r="B266" s="751"/>
      <c r="C266" s="112">
        <f>'натур показатели патриотика'!C238</f>
        <v>0</v>
      </c>
      <c r="D266" s="67">
        <f>'натур показатели патриотика'!D238</f>
        <v>0</v>
      </c>
      <c r="E266" s="170">
        <f>'таланты+инициативы0,262'!D318</f>
        <v>0.26200000000000001</v>
      </c>
    </row>
    <row r="267" spans="1:5" hidden="1" x14ac:dyDescent="0.25">
      <c r="A267" s="750"/>
      <c r="B267" s="751"/>
      <c r="C267" s="112">
        <f>'натур показатели патриотика'!C239</f>
        <v>0</v>
      </c>
      <c r="D267" s="67">
        <f>'натур показатели патриотика'!D239</f>
        <v>0</v>
      </c>
      <c r="E267" s="170">
        <f>'таланты+инициативы0,262'!D319</f>
        <v>0.26200000000000001</v>
      </c>
    </row>
    <row r="268" spans="1:5" hidden="1" x14ac:dyDescent="0.25">
      <c r="A268" s="750"/>
      <c r="B268" s="751"/>
      <c r="C268" s="112">
        <f>'натур показатели патриотика'!C240</f>
        <v>0</v>
      </c>
      <c r="D268" s="67">
        <f>'натур показатели патриотика'!D240</f>
        <v>0</v>
      </c>
      <c r="E268" s="170">
        <f>'таланты+инициативы0,262'!D320</f>
        <v>0.26200000000000001</v>
      </c>
    </row>
    <row r="269" spans="1:5" hidden="1" x14ac:dyDescent="0.25">
      <c r="A269" s="750"/>
      <c r="B269" s="751"/>
      <c r="C269" s="112">
        <f>'натур показатели патриотика'!C241</f>
        <v>0</v>
      </c>
      <c r="D269" s="67">
        <f>'натур показатели патриотика'!D241</f>
        <v>0</v>
      </c>
      <c r="E269" s="170">
        <f>'таланты+инициативы0,262'!D321</f>
        <v>0.26200000000000001</v>
      </c>
    </row>
    <row r="270" spans="1:5" hidden="1" x14ac:dyDescent="0.25">
      <c r="A270" s="750"/>
      <c r="B270" s="751"/>
      <c r="C270" s="112">
        <f>'натур показатели патриотика'!C242</f>
        <v>0</v>
      </c>
      <c r="D270" s="67">
        <f>'натур показатели патриотика'!D242</f>
        <v>0</v>
      </c>
      <c r="E270" s="170">
        <f>'таланты+инициативы0,262'!D322</f>
        <v>0.26200000000000001</v>
      </c>
    </row>
    <row r="271" spans="1:5" hidden="1" x14ac:dyDescent="0.25">
      <c r="A271" s="750"/>
      <c r="B271" s="751"/>
      <c r="C271" s="112">
        <f>'натур показатели патриотика'!C243</f>
        <v>0</v>
      </c>
      <c r="D271" s="67">
        <f>'натур показатели патриотика'!D243</f>
        <v>0</v>
      </c>
      <c r="E271" s="170">
        <f>'таланты+инициативы0,262'!D323</f>
        <v>0.26200000000000001</v>
      </c>
    </row>
    <row r="272" spans="1:5" hidden="1" x14ac:dyDescent="0.25">
      <c r="A272" s="750"/>
      <c r="B272" s="751"/>
      <c r="C272" s="112">
        <f>'натур показатели патриотика'!C244</f>
        <v>0</v>
      </c>
      <c r="D272" s="67">
        <f>'натур показатели патриотика'!D244</f>
        <v>0</v>
      </c>
      <c r="E272" s="170">
        <f>'таланты+инициативы0,262'!D324</f>
        <v>0.26200000000000001</v>
      </c>
    </row>
    <row r="273" spans="1:5" hidden="1" x14ac:dyDescent="0.25">
      <c r="A273" s="750"/>
      <c r="B273" s="751"/>
      <c r="C273" s="112">
        <f>'натур показатели патриотика'!C245</f>
        <v>0</v>
      </c>
      <c r="D273" s="67">
        <f>'натур показатели патриотика'!D245</f>
        <v>0</v>
      </c>
      <c r="E273" s="170">
        <f>'таланты+инициативы0,262'!D325</f>
        <v>0.26200000000000001</v>
      </c>
    </row>
    <row r="274" spans="1:5" hidden="1" x14ac:dyDescent="0.25">
      <c r="A274" s="750"/>
      <c r="B274" s="751"/>
      <c r="C274" s="112">
        <f>'натур показатели патриотика'!C246</f>
        <v>0</v>
      </c>
      <c r="D274" s="67">
        <f>'натур показатели патриотика'!D246</f>
        <v>0</v>
      </c>
      <c r="E274" s="170">
        <f>'таланты+инициативы0,262'!D326</f>
        <v>0.26200000000000001</v>
      </c>
    </row>
    <row r="275" spans="1:5" hidden="1" x14ac:dyDescent="0.25">
      <c r="A275" s="750"/>
      <c r="B275" s="751"/>
      <c r="C275" s="112">
        <f>'натур показатели патриотика'!C247</f>
        <v>0</v>
      </c>
      <c r="D275" s="67">
        <f>'натур показатели патриотика'!D247</f>
        <v>0</v>
      </c>
      <c r="E275" s="170">
        <f>'таланты+инициативы0,262'!D327</f>
        <v>0.26200000000000001</v>
      </c>
    </row>
    <row r="276" spans="1:5" hidden="1" x14ac:dyDescent="0.25">
      <c r="A276" s="750"/>
      <c r="B276" s="751"/>
      <c r="C276" s="112">
        <f>'натур показатели патриотика'!C248</f>
        <v>0</v>
      </c>
      <c r="D276" s="67">
        <f>'натур показатели патриотика'!D248</f>
        <v>0</v>
      </c>
      <c r="E276" s="170">
        <f>'таланты+инициативы0,262'!D328</f>
        <v>0.26200000000000001</v>
      </c>
    </row>
    <row r="277" spans="1:5" hidden="1" x14ac:dyDescent="0.25">
      <c r="A277" s="750"/>
      <c r="B277" s="751"/>
      <c r="C277" s="112">
        <f>'натур показатели патриотика'!C249</f>
        <v>0</v>
      </c>
      <c r="D277" s="67">
        <f>'натур показатели патриотика'!D249</f>
        <v>0</v>
      </c>
      <c r="E277" s="170">
        <f>'таланты+инициативы0,262'!D329</f>
        <v>0.26200000000000001</v>
      </c>
    </row>
    <row r="278" spans="1:5" hidden="1" x14ac:dyDescent="0.25">
      <c r="A278" s="750"/>
      <c r="B278" s="751"/>
      <c r="C278" s="112">
        <f>'натур показатели патриотика'!C250</f>
        <v>0</v>
      </c>
      <c r="D278" s="67">
        <f>'натур показатели патриотика'!D250</f>
        <v>0</v>
      </c>
      <c r="E278" s="170">
        <f>'таланты+инициативы0,262'!D330</f>
        <v>0.26200000000000001</v>
      </c>
    </row>
    <row r="279" spans="1:5" hidden="1" x14ac:dyDescent="0.25">
      <c r="A279" s="750"/>
      <c r="B279" s="751"/>
      <c r="C279" s="112">
        <f>'натур показатели патриотика'!C251</f>
        <v>0</v>
      </c>
      <c r="D279" s="67">
        <f>'натур показатели патриотика'!D251</f>
        <v>0</v>
      </c>
      <c r="E279" s="170">
        <f>'таланты+инициативы0,262'!D331</f>
        <v>0.26200000000000001</v>
      </c>
    </row>
    <row r="280" spans="1:5" hidden="1" x14ac:dyDescent="0.25">
      <c r="A280" s="750"/>
      <c r="B280" s="751"/>
      <c r="C280" s="112">
        <f>'натур показатели патриотика'!C252</f>
        <v>0</v>
      </c>
      <c r="D280" s="67">
        <f>'натур показатели патриотика'!D252</f>
        <v>0</v>
      </c>
      <c r="E280" s="170">
        <f>'таланты+инициативы0,262'!D332</f>
        <v>0.26200000000000001</v>
      </c>
    </row>
    <row r="281" spans="1:5" hidden="1" x14ac:dyDescent="0.25">
      <c r="A281" s="750"/>
      <c r="B281" s="751"/>
      <c r="C281" s="112">
        <f>'натур показатели патриотика'!C253</f>
        <v>0</v>
      </c>
      <c r="D281" s="67">
        <f>'натур показатели патриотика'!D253</f>
        <v>0</v>
      </c>
      <c r="E281" s="170">
        <f>'таланты+инициативы0,262'!D333</f>
        <v>0.26200000000000001</v>
      </c>
    </row>
    <row r="282" spans="1:5" hidden="1" x14ac:dyDescent="0.25">
      <c r="A282" s="750"/>
      <c r="B282" s="751"/>
      <c r="C282" s="112">
        <f>'натур показатели патриотика'!C254</f>
        <v>0</v>
      </c>
      <c r="D282" s="67">
        <f>'натур показатели патриотика'!D254</f>
        <v>0</v>
      </c>
      <c r="E282" s="170">
        <f>'таланты+инициативы0,262'!D334</f>
        <v>0.26200000000000001</v>
      </c>
    </row>
    <row r="283" spans="1:5" hidden="1" x14ac:dyDescent="0.25">
      <c r="A283" s="750"/>
      <c r="B283" s="751"/>
      <c r="C283" s="112">
        <f>'натур показатели патриотика'!C255</f>
        <v>0</v>
      </c>
      <c r="D283" s="67">
        <f>'натур показатели патриотика'!D255</f>
        <v>0</v>
      </c>
      <c r="E283" s="170">
        <f>'таланты+инициативы0,262'!D335</f>
        <v>0.26200000000000001</v>
      </c>
    </row>
    <row r="284" spans="1:5" hidden="1" x14ac:dyDescent="0.25">
      <c r="A284" s="750"/>
      <c r="B284" s="751"/>
      <c r="C284" s="112">
        <f>'натур показатели патриотика'!C256</f>
        <v>0</v>
      </c>
      <c r="D284" s="67">
        <f>'натур показатели патриотика'!D256</f>
        <v>0</v>
      </c>
      <c r="E284" s="170">
        <f>'таланты+инициативы0,262'!D336</f>
        <v>0.26200000000000001</v>
      </c>
    </row>
    <row r="285" spans="1:5" hidden="1" x14ac:dyDescent="0.25">
      <c r="A285" s="750"/>
      <c r="B285" s="751"/>
      <c r="C285" s="112">
        <f>'натур показатели патриотика'!C257</f>
        <v>0</v>
      </c>
      <c r="D285" s="67">
        <f>'натур показатели патриотика'!D257</f>
        <v>0</v>
      </c>
      <c r="E285" s="170">
        <f>'таланты+инициативы0,262'!D337</f>
        <v>0.26200000000000001</v>
      </c>
    </row>
    <row r="286" spans="1:5" hidden="1" x14ac:dyDescent="0.25">
      <c r="A286" s="750"/>
      <c r="B286" s="751"/>
      <c r="C286" s="112">
        <f>'натур показатели патриотика'!C258</f>
        <v>0</v>
      </c>
      <c r="D286" s="67">
        <f>'натур показатели патриотика'!D258</f>
        <v>0</v>
      </c>
      <c r="E286" s="170">
        <f>'таланты+инициативы0,262'!D338</f>
        <v>0.26200000000000001</v>
      </c>
    </row>
    <row r="287" spans="1:5" hidden="1" x14ac:dyDescent="0.25">
      <c r="A287" s="750"/>
      <c r="B287" s="751"/>
      <c r="C287" s="112">
        <f>'натур показатели патриотика'!C259</f>
        <v>0</v>
      </c>
      <c r="D287" s="67">
        <f>'натур показатели патриотика'!D259</f>
        <v>0</v>
      </c>
      <c r="E287" s="170">
        <f>'таланты+инициативы0,262'!D339</f>
        <v>0.26200000000000001</v>
      </c>
    </row>
    <row r="288" spans="1:5" hidden="1" x14ac:dyDescent="0.25">
      <c r="A288" s="750"/>
      <c r="B288" s="751"/>
      <c r="C288" s="112">
        <f>'натур показатели патриотика'!C260</f>
        <v>0</v>
      </c>
      <c r="D288" s="67">
        <f>'натур показатели патриотика'!D260</f>
        <v>0</v>
      </c>
      <c r="E288" s="170">
        <f>'таланты+инициативы0,262'!D340</f>
        <v>0.26200000000000001</v>
      </c>
    </row>
    <row r="289" spans="1:5" hidden="1" x14ac:dyDescent="0.25">
      <c r="A289" s="750"/>
      <c r="B289" s="751"/>
      <c r="C289" s="112">
        <f>'натур показатели патриотика'!C261</f>
        <v>0</v>
      </c>
      <c r="D289" s="67">
        <f>'натур показатели патриотика'!D261</f>
        <v>0</v>
      </c>
      <c r="E289" s="170">
        <f>'таланты+инициативы0,262'!D341</f>
        <v>0.26200000000000001</v>
      </c>
    </row>
    <row r="290" spans="1:5" hidden="1" x14ac:dyDescent="0.25">
      <c r="A290" s="750"/>
      <c r="B290" s="751"/>
      <c r="C290" s="112">
        <f>'натур показатели патриотика'!C262</f>
        <v>0</v>
      </c>
      <c r="D290" s="67">
        <f>'натур показатели патриотика'!D262</f>
        <v>0</v>
      </c>
      <c r="E290" s="170">
        <f>'таланты+инициативы0,262'!D342</f>
        <v>0.26200000000000001</v>
      </c>
    </row>
    <row r="291" spans="1:5" hidden="1" x14ac:dyDescent="0.25">
      <c r="A291" s="750"/>
      <c r="B291" s="751"/>
      <c r="C291" s="112">
        <f>'натур показатели патриотика'!C263</f>
        <v>0</v>
      </c>
      <c r="D291" s="67">
        <f>'натур показатели патриотика'!D263</f>
        <v>0</v>
      </c>
      <c r="E291" s="170">
        <f>'таланты+инициативы0,262'!D343</f>
        <v>0.26200000000000001</v>
      </c>
    </row>
    <row r="292" spans="1:5" hidden="1" x14ac:dyDescent="0.25">
      <c r="A292" s="750"/>
      <c r="B292" s="751"/>
      <c r="C292" s="112">
        <f>'натур показатели патриотика'!C264</f>
        <v>0</v>
      </c>
      <c r="D292" s="67">
        <f>'натур показатели патриотика'!D264</f>
        <v>0</v>
      </c>
      <c r="E292" s="170">
        <f>'таланты+инициативы0,262'!D344</f>
        <v>0.26200000000000001</v>
      </c>
    </row>
    <row r="293" spans="1:5" hidden="1" x14ac:dyDescent="0.25">
      <c r="A293" s="750"/>
      <c r="B293" s="751"/>
      <c r="C293" s="112">
        <f>'натур показатели патриотика'!C265</f>
        <v>0</v>
      </c>
      <c r="D293" s="67">
        <f>'натур показатели патриотика'!D265</f>
        <v>0</v>
      </c>
      <c r="E293" s="170">
        <f>'таланты+инициативы0,262'!D345</f>
        <v>0.26200000000000001</v>
      </c>
    </row>
    <row r="294" spans="1:5" hidden="1" x14ac:dyDescent="0.25">
      <c r="A294" s="750"/>
      <c r="B294" s="751"/>
      <c r="C294" s="112">
        <f>'натур показатели патриотика'!C266</f>
        <v>0</v>
      </c>
      <c r="D294" s="67">
        <f>'натур показатели патриотика'!D266</f>
        <v>0</v>
      </c>
      <c r="E294" s="170">
        <f>'таланты+инициативы0,262'!D346</f>
        <v>0.26200000000000001</v>
      </c>
    </row>
    <row r="295" spans="1:5" hidden="1" x14ac:dyDescent="0.25">
      <c r="A295" s="750"/>
      <c r="B295" s="751"/>
      <c r="C295" s="112">
        <f>'натур показатели патриотика'!C267</f>
        <v>0</v>
      </c>
      <c r="D295" s="67">
        <f>'натур показатели патриотика'!D267</f>
        <v>0</v>
      </c>
      <c r="E295" s="170">
        <f>'таланты+инициативы0,262'!D347</f>
        <v>0.26200000000000001</v>
      </c>
    </row>
    <row r="296" spans="1:5" hidden="1" x14ac:dyDescent="0.25">
      <c r="A296" s="750"/>
      <c r="B296" s="751"/>
      <c r="C296" s="112">
        <f>'натур показатели патриотика'!C268</f>
        <v>0</v>
      </c>
      <c r="D296" s="67">
        <f>'натур показатели патриотика'!D268</f>
        <v>0</v>
      </c>
      <c r="E296" s="170">
        <f>'таланты+инициативы0,262'!D348</f>
        <v>0.26200000000000001</v>
      </c>
    </row>
    <row r="297" spans="1:5" hidden="1" x14ac:dyDescent="0.25">
      <c r="A297" s="750"/>
      <c r="B297" s="751"/>
      <c r="C297" s="112">
        <f>'натур показатели патриотика'!C269</f>
        <v>0</v>
      </c>
      <c r="D297" s="67">
        <f>'натур показатели патриотика'!D269</f>
        <v>0</v>
      </c>
      <c r="E297" s="170">
        <f>'таланты+инициативы0,262'!D349</f>
        <v>0.26200000000000001</v>
      </c>
    </row>
    <row r="298" spans="1:5" hidden="1" x14ac:dyDescent="0.25">
      <c r="A298" s="750"/>
      <c r="B298" s="751"/>
      <c r="C298" s="112">
        <f>'натур показатели патриотика'!C270</f>
        <v>0</v>
      </c>
      <c r="D298" s="67">
        <f>'натур показатели патриотика'!D270</f>
        <v>0</v>
      </c>
      <c r="E298" s="170">
        <f>'таланты+инициативы0,262'!D350</f>
        <v>0.26200000000000001</v>
      </c>
    </row>
    <row r="299" spans="1:5" hidden="1" x14ac:dyDescent="0.25">
      <c r="A299" s="750"/>
      <c r="B299" s="751"/>
      <c r="C299" s="112">
        <f>'натур показатели патриотика'!C271</f>
        <v>0</v>
      </c>
      <c r="D299" s="67">
        <f>'натур показатели патриотика'!D271</f>
        <v>0</v>
      </c>
      <c r="E299" s="170">
        <f>'таланты+инициативы0,262'!D351</f>
        <v>0.26200000000000001</v>
      </c>
    </row>
    <row r="300" spans="1:5" hidden="1" x14ac:dyDescent="0.25">
      <c r="A300" s="750"/>
      <c r="B300" s="751"/>
      <c r="C300" s="112">
        <f>'натур показатели патриотика'!C272</f>
        <v>0</v>
      </c>
      <c r="D300" s="67">
        <f>'натур показатели патриотика'!D272</f>
        <v>0</v>
      </c>
      <c r="E300" s="170">
        <f>'таланты+инициативы0,262'!D352</f>
        <v>0.26200000000000001</v>
      </c>
    </row>
    <row r="301" spans="1:5" hidden="1" x14ac:dyDescent="0.25">
      <c r="A301" s="750"/>
      <c r="B301" s="751"/>
      <c r="C301" s="112">
        <f>'натур показатели патриотика'!C273</f>
        <v>0</v>
      </c>
      <c r="D301" s="67">
        <f>'натур показатели патриотика'!D273</f>
        <v>0</v>
      </c>
      <c r="E301" s="170">
        <f>'таланты+инициативы0,262'!D353</f>
        <v>0.26200000000000001</v>
      </c>
    </row>
    <row r="302" spans="1:5" hidden="1" x14ac:dyDescent="0.25">
      <c r="A302" s="750"/>
      <c r="B302" s="751"/>
      <c r="C302" s="112">
        <f>'натур показатели патриотика'!C274</f>
        <v>0</v>
      </c>
      <c r="D302" s="67">
        <f>'натур показатели патриотика'!D274</f>
        <v>0</v>
      </c>
      <c r="E302" s="170">
        <f>'таланты+инициативы0,262'!D354</f>
        <v>0.26200000000000001</v>
      </c>
    </row>
    <row r="303" spans="1:5" hidden="1" x14ac:dyDescent="0.25">
      <c r="A303" s="750"/>
      <c r="B303" s="751"/>
      <c r="C303" s="112">
        <f>'натур показатели патриотика'!C275</f>
        <v>0</v>
      </c>
      <c r="D303" s="67">
        <f>'натур показатели патриотика'!D275</f>
        <v>0</v>
      </c>
      <c r="E303" s="170">
        <f>'таланты+инициативы0,262'!D355</f>
        <v>0.26200000000000001</v>
      </c>
    </row>
    <row r="304" spans="1:5" hidden="1" x14ac:dyDescent="0.25">
      <c r="A304" s="750"/>
      <c r="B304" s="751"/>
      <c r="C304" s="112">
        <f>'натур показатели патриотика'!C276</f>
        <v>0</v>
      </c>
      <c r="D304" s="67">
        <f>'натур показатели патриотика'!D276</f>
        <v>0</v>
      </c>
      <c r="E304" s="170">
        <f>'таланты+инициативы0,262'!D356</f>
        <v>0.26200000000000001</v>
      </c>
    </row>
    <row r="305" spans="1:5" hidden="1" x14ac:dyDescent="0.25">
      <c r="A305" s="750"/>
      <c r="B305" s="751"/>
      <c r="C305" s="112">
        <f>'натур показатели патриотика'!C277</f>
        <v>0</v>
      </c>
      <c r="D305" s="67">
        <f>'натур показатели патриотика'!D277</f>
        <v>0</v>
      </c>
      <c r="E305" s="170">
        <f>'таланты+инициативы0,262'!D357</f>
        <v>0.26200000000000001</v>
      </c>
    </row>
    <row r="306" spans="1:5" hidden="1" x14ac:dyDescent="0.25">
      <c r="A306" s="750"/>
      <c r="B306" s="751"/>
      <c r="C306" s="112">
        <f>'натур показатели патриотика'!C278</f>
        <v>0</v>
      </c>
      <c r="D306" s="67">
        <f>'натур показатели патриотика'!D278</f>
        <v>0</v>
      </c>
      <c r="E306" s="170">
        <f>'таланты+инициативы0,262'!D358</f>
        <v>0.26200000000000001</v>
      </c>
    </row>
    <row r="307" spans="1:5" hidden="1" x14ac:dyDescent="0.25">
      <c r="A307" s="750"/>
      <c r="B307" s="751"/>
      <c r="C307" s="112">
        <f>'натур показатели патриотика'!C279</f>
        <v>0</v>
      </c>
      <c r="D307" s="67">
        <f>'натур показатели патриотика'!D279</f>
        <v>0</v>
      </c>
      <c r="E307" s="170">
        <f>'таланты+инициативы0,262'!D359</f>
        <v>0.26200000000000001</v>
      </c>
    </row>
    <row r="308" spans="1:5" hidden="1" x14ac:dyDescent="0.25">
      <c r="A308" s="750"/>
      <c r="B308" s="751"/>
      <c r="C308" s="112">
        <f>'натур показатели патриотика'!C280</f>
        <v>0</v>
      </c>
      <c r="D308" s="67">
        <f>'натур показатели патриотика'!D280</f>
        <v>0</v>
      </c>
      <c r="E308" s="170">
        <f>'таланты+инициативы0,262'!D360</f>
        <v>0.26200000000000001</v>
      </c>
    </row>
    <row r="309" spans="1:5" hidden="1" x14ac:dyDescent="0.25">
      <c r="A309" s="750"/>
      <c r="B309" s="751"/>
      <c r="C309" s="112">
        <f>'натур показатели патриотика'!C281</f>
        <v>0</v>
      </c>
      <c r="D309" s="67">
        <f>'натур показатели патриотика'!D281</f>
        <v>0</v>
      </c>
      <c r="E309" s="170">
        <f>'таланты+инициативы0,262'!D361</f>
        <v>0.26200000000000001</v>
      </c>
    </row>
    <row r="310" spans="1:5" hidden="1" x14ac:dyDescent="0.25">
      <c r="A310" s="750"/>
      <c r="B310" s="751"/>
      <c r="C310" s="112">
        <f>'натур показатели патриотика'!C282</f>
        <v>0</v>
      </c>
      <c r="D310" s="67">
        <f>'натур показатели патриотика'!D282</f>
        <v>0</v>
      </c>
      <c r="E310" s="170">
        <f>'таланты+инициативы0,262'!D362</f>
        <v>0.26200000000000001</v>
      </c>
    </row>
    <row r="311" spans="1:5" hidden="1" x14ac:dyDescent="0.25">
      <c r="A311" s="750"/>
      <c r="B311" s="751"/>
      <c r="C311" s="112">
        <f>'натур показатели патриотика'!C283</f>
        <v>0</v>
      </c>
      <c r="D311" s="67">
        <f>'натур показатели патриотика'!D283</f>
        <v>0</v>
      </c>
      <c r="E311" s="170">
        <f>'таланты+инициативы0,262'!D363</f>
        <v>0.26200000000000001</v>
      </c>
    </row>
    <row r="312" spans="1:5" hidden="1" x14ac:dyDescent="0.25">
      <c r="A312" s="750"/>
      <c r="B312" s="751"/>
      <c r="C312" s="112">
        <f>'натур показатели патриотика'!C284</f>
        <v>0</v>
      </c>
      <c r="D312" s="67">
        <f>'натур показатели патриотика'!D284</f>
        <v>0</v>
      </c>
      <c r="E312" s="170">
        <f>'таланты+инициативы0,262'!D364</f>
        <v>0.26200000000000001</v>
      </c>
    </row>
    <row r="313" spans="1:5" hidden="1" x14ac:dyDescent="0.25">
      <c r="A313" s="750"/>
      <c r="B313" s="751"/>
      <c r="C313" s="112">
        <f>'натур показатели патриотика'!C285</f>
        <v>0</v>
      </c>
      <c r="D313" s="67">
        <f>'натур показатели патриотика'!D285</f>
        <v>0</v>
      </c>
      <c r="E313" s="170">
        <f>'таланты+инициативы0,262'!D365</f>
        <v>0.26200000000000001</v>
      </c>
    </row>
    <row r="314" spans="1:5" hidden="1" x14ac:dyDescent="0.25">
      <c r="A314" s="750"/>
      <c r="B314" s="751"/>
      <c r="C314" s="112">
        <f>'натур показатели патриотика'!C286</f>
        <v>0</v>
      </c>
      <c r="D314" s="67">
        <f>'натур показатели патриотика'!D286</f>
        <v>0</v>
      </c>
      <c r="E314" s="170">
        <f>'таланты+инициативы0,262'!D366</f>
        <v>0.26200000000000001</v>
      </c>
    </row>
    <row r="315" spans="1:5" hidden="1" x14ac:dyDescent="0.25">
      <c r="A315" s="750"/>
      <c r="B315" s="751"/>
      <c r="C315" s="112">
        <f>'натур показатели патриотика'!C287</f>
        <v>0</v>
      </c>
      <c r="D315" s="67">
        <f>'натур показатели патриотика'!D287</f>
        <v>0</v>
      </c>
      <c r="E315" s="170">
        <f>'таланты+инициативы0,262'!D367</f>
        <v>0.26200000000000001</v>
      </c>
    </row>
    <row r="316" spans="1:5" hidden="1" x14ac:dyDescent="0.25">
      <c r="A316" s="750"/>
      <c r="B316" s="751"/>
      <c r="C316" s="112">
        <f>'натур показатели патриотика'!C288</f>
        <v>0</v>
      </c>
      <c r="D316" s="67">
        <f>'натур показатели патриотика'!D288</f>
        <v>0</v>
      </c>
      <c r="E316" s="170">
        <f>'таланты+инициативы0,262'!D368</f>
        <v>0.26200000000000001</v>
      </c>
    </row>
    <row r="317" spans="1:5" hidden="1" x14ac:dyDescent="0.25">
      <c r="A317" s="750"/>
      <c r="B317" s="751"/>
      <c r="C317" s="112">
        <f>'натур показатели патриотика'!C289</f>
        <v>0</v>
      </c>
      <c r="D317" s="67">
        <f>'натур показатели патриотика'!D289</f>
        <v>0</v>
      </c>
      <c r="E317" s="170">
        <f>'таланты+инициативы0,262'!D369</f>
        <v>0.26200000000000001</v>
      </c>
    </row>
    <row r="318" spans="1:5" hidden="1" x14ac:dyDescent="0.25">
      <c r="A318" s="750"/>
      <c r="B318" s="751"/>
      <c r="C318" s="112">
        <f>'натур показатели патриотика'!C290</f>
        <v>0</v>
      </c>
      <c r="D318" s="67">
        <f>'натур показатели патриотика'!D290</f>
        <v>0</v>
      </c>
      <c r="E318" s="170">
        <f>'таланты+инициативы0,262'!D370</f>
        <v>0.26200000000000001</v>
      </c>
    </row>
    <row r="319" spans="1:5" hidden="1" x14ac:dyDescent="0.25">
      <c r="A319" s="750"/>
      <c r="B319" s="751"/>
      <c r="C319" s="112">
        <f>'натур показатели патриотика'!C291</f>
        <v>0</v>
      </c>
      <c r="D319" s="67">
        <f>'натур показатели патриотика'!D291</f>
        <v>0</v>
      </c>
      <c r="E319" s="170">
        <f>'таланты+инициативы0,262'!D371</f>
        <v>0.26200000000000001</v>
      </c>
    </row>
    <row r="320" spans="1:5" hidden="1" x14ac:dyDescent="0.25">
      <c r="A320" s="750"/>
      <c r="B320" s="751"/>
      <c r="C320" s="112">
        <f>'натур показатели патриотика'!C292</f>
        <v>0</v>
      </c>
      <c r="D320" s="67">
        <f>'натур показатели патриотика'!D292</f>
        <v>0</v>
      </c>
      <c r="E320" s="170">
        <f>'таланты+инициативы0,262'!D372</f>
        <v>0.26200000000000001</v>
      </c>
    </row>
    <row r="321" spans="1:5" hidden="1" x14ac:dyDescent="0.25">
      <c r="A321" s="750"/>
      <c r="B321" s="751"/>
      <c r="C321" s="112">
        <f>'натур показатели патриотика'!C293</f>
        <v>0</v>
      </c>
      <c r="D321" s="67">
        <f>'натур показатели патриотика'!D293</f>
        <v>0</v>
      </c>
      <c r="E321" s="170">
        <f>'таланты+инициативы0,262'!D373</f>
        <v>0.26200000000000001</v>
      </c>
    </row>
    <row r="322" spans="1:5" hidden="1" x14ac:dyDescent="0.25">
      <c r="A322" s="750"/>
      <c r="B322" s="751"/>
      <c r="C322" s="112">
        <f>'натур показатели патриотика'!C294</f>
        <v>0</v>
      </c>
      <c r="D322" s="67">
        <f>'натур показатели патриотика'!D294</f>
        <v>0</v>
      </c>
      <c r="E322" s="170">
        <f>'таланты+инициативы0,262'!D374</f>
        <v>0.26200000000000001</v>
      </c>
    </row>
    <row r="323" spans="1:5" hidden="1" x14ac:dyDescent="0.25">
      <c r="A323" s="750"/>
      <c r="B323" s="751"/>
      <c r="C323" s="112">
        <f>'натур показатели патриотика'!C295</f>
        <v>0</v>
      </c>
      <c r="D323" s="67">
        <f>'натур показатели патриотика'!D295</f>
        <v>0</v>
      </c>
      <c r="E323" s="170">
        <f>'таланты+инициативы0,262'!D375</f>
        <v>0.26200000000000001</v>
      </c>
    </row>
    <row r="324" spans="1:5" hidden="1" x14ac:dyDescent="0.25">
      <c r="A324" s="750"/>
      <c r="B324" s="751"/>
      <c r="C324" s="112">
        <f>'натур показатели патриотика'!C296</f>
        <v>0</v>
      </c>
      <c r="D324" s="67">
        <f>'натур показатели патриотика'!D296</f>
        <v>0</v>
      </c>
      <c r="E324" s="170">
        <f>'таланты+инициативы0,262'!D376</f>
        <v>0.26200000000000001</v>
      </c>
    </row>
    <row r="325" spans="1:5" hidden="1" x14ac:dyDescent="0.25">
      <c r="A325" s="750"/>
      <c r="B325" s="751"/>
      <c r="C325" s="112">
        <f>'натур показатели патриотика'!C297</f>
        <v>0</v>
      </c>
      <c r="D325" s="67">
        <f>'натур показатели патриотика'!D297</f>
        <v>0</v>
      </c>
      <c r="E325" s="170">
        <f>'таланты+инициативы0,262'!D377</f>
        <v>0.26200000000000001</v>
      </c>
    </row>
    <row r="326" spans="1:5" hidden="1" x14ac:dyDescent="0.25">
      <c r="A326" s="750"/>
      <c r="B326" s="751"/>
      <c r="C326" s="112">
        <f>'натур показатели патриотика'!C298</f>
        <v>0</v>
      </c>
      <c r="D326" s="67">
        <f>'натур показатели патриотика'!D298</f>
        <v>0</v>
      </c>
      <c r="E326" s="170">
        <f>'таланты+инициативы0,262'!D378</f>
        <v>0.26200000000000001</v>
      </c>
    </row>
    <row r="327" spans="1:5" hidden="1" x14ac:dyDescent="0.25">
      <c r="A327" s="750"/>
      <c r="B327" s="751"/>
      <c r="C327" s="112">
        <f>'натур показатели патриотика'!C299</f>
        <v>0</v>
      </c>
      <c r="D327" s="67">
        <f>'натур показатели патриотика'!D299</f>
        <v>0</v>
      </c>
      <c r="E327" s="170">
        <f>'таланты+инициативы0,262'!D379</f>
        <v>0.26200000000000001</v>
      </c>
    </row>
    <row r="328" spans="1:5" hidden="1" x14ac:dyDescent="0.25">
      <c r="A328" s="750"/>
      <c r="B328" s="751"/>
      <c r="C328" s="112">
        <f>'натур показатели патриотика'!C300</f>
        <v>0</v>
      </c>
      <c r="D328" s="67">
        <f>'натур показатели патриотика'!D300</f>
        <v>0</v>
      </c>
      <c r="E328" s="170">
        <f>'таланты+инициативы0,262'!D380</f>
        <v>0.26200000000000001</v>
      </c>
    </row>
    <row r="329" spans="1:5" hidden="1" x14ac:dyDescent="0.25">
      <c r="A329" s="750"/>
      <c r="B329" s="751"/>
      <c r="C329" s="112">
        <f>'натур показатели патриотика'!C301</f>
        <v>0</v>
      </c>
      <c r="D329" s="67">
        <f>'натур показатели патриотика'!D301</f>
        <v>0</v>
      </c>
      <c r="E329" s="170">
        <f>'таланты+инициативы0,262'!D381</f>
        <v>0.26200000000000001</v>
      </c>
    </row>
    <row r="330" spans="1:5" hidden="1" x14ac:dyDescent="0.25">
      <c r="A330" s="750"/>
      <c r="B330" s="751"/>
      <c r="C330" s="112">
        <f>'натур показатели патриотика'!C302</f>
        <v>0</v>
      </c>
      <c r="D330" s="67">
        <f>'натур показатели патриотика'!D302</f>
        <v>0</v>
      </c>
      <c r="E330" s="170">
        <f>'таланты+инициативы0,262'!D382</f>
        <v>0.26200000000000001</v>
      </c>
    </row>
    <row r="331" spans="1:5" hidden="1" x14ac:dyDescent="0.25">
      <c r="A331" s="750"/>
      <c r="B331" s="751"/>
      <c r="C331" s="112">
        <f>'натур показатели патриотика'!C303</f>
        <v>0</v>
      </c>
      <c r="D331" s="67">
        <f>'натур показатели патриотика'!D303</f>
        <v>0</v>
      </c>
      <c r="E331" s="170">
        <f>'таланты+инициативы0,262'!D383</f>
        <v>0.26200000000000001</v>
      </c>
    </row>
    <row r="332" spans="1:5" hidden="1" x14ac:dyDescent="0.25">
      <c r="A332" s="750"/>
      <c r="B332" s="751"/>
      <c r="C332" s="112">
        <f>'натур показатели патриотика'!C304</f>
        <v>0</v>
      </c>
      <c r="D332" s="67">
        <f>'натур показатели патриотика'!D304</f>
        <v>0</v>
      </c>
      <c r="E332" s="170">
        <f>'таланты+инициативы0,262'!D384</f>
        <v>0.26200000000000001</v>
      </c>
    </row>
    <row r="333" spans="1:5" hidden="1" x14ac:dyDescent="0.25">
      <c r="A333" s="750"/>
      <c r="B333" s="751"/>
      <c r="C333" s="112">
        <f>'натур показатели патриотика'!C305</f>
        <v>0</v>
      </c>
      <c r="D333" s="67">
        <f>'натур показатели патриотика'!D305</f>
        <v>0</v>
      </c>
      <c r="E333" s="170">
        <f>'таланты+инициативы0,262'!D385</f>
        <v>0.26200000000000001</v>
      </c>
    </row>
    <row r="334" spans="1:5" hidden="1" x14ac:dyDescent="0.25">
      <c r="A334" s="750"/>
      <c r="B334" s="751"/>
      <c r="C334" s="112">
        <f>'натур показатели патриотика'!C306</f>
        <v>0</v>
      </c>
      <c r="D334" s="67">
        <f>'натур показатели патриотика'!D306</f>
        <v>0</v>
      </c>
      <c r="E334" s="170">
        <f>'таланты+инициативы0,262'!D386</f>
        <v>0.26200000000000001</v>
      </c>
    </row>
    <row r="335" spans="1:5" hidden="1" x14ac:dyDescent="0.25">
      <c r="A335" s="750"/>
      <c r="B335" s="751"/>
      <c r="C335" s="112">
        <f>'натур показатели патриотика'!C307</f>
        <v>0</v>
      </c>
      <c r="D335" s="67">
        <f>'натур показатели патриотика'!D307</f>
        <v>0</v>
      </c>
      <c r="E335" s="170">
        <f>'таланты+инициативы0,262'!D387</f>
        <v>0.26200000000000001</v>
      </c>
    </row>
    <row r="336" spans="1:5" hidden="1" x14ac:dyDescent="0.25">
      <c r="A336" s="750"/>
      <c r="B336" s="751"/>
      <c r="C336" s="112">
        <f>'натур показатели патриотика'!C308</f>
        <v>0</v>
      </c>
      <c r="D336" s="67">
        <f>'натур показатели патриотика'!D308</f>
        <v>0</v>
      </c>
      <c r="E336" s="170">
        <f>'таланты+инициативы0,262'!D388</f>
        <v>0.26200000000000001</v>
      </c>
    </row>
    <row r="337" spans="1:5" hidden="1" x14ac:dyDescent="0.25">
      <c r="A337" s="750"/>
      <c r="B337" s="751"/>
      <c r="C337" s="112">
        <f>'натур показатели патриотика'!C309</f>
        <v>0</v>
      </c>
      <c r="D337" s="67">
        <f>'натур показатели патриотика'!D309</f>
        <v>0</v>
      </c>
      <c r="E337" s="170">
        <f>'таланты+инициативы0,262'!D389</f>
        <v>0.26200000000000001</v>
      </c>
    </row>
    <row r="338" spans="1:5" hidden="1" x14ac:dyDescent="0.25">
      <c r="A338" s="750"/>
      <c r="B338" s="751"/>
      <c r="C338" s="112">
        <f>'натур показатели патриотика'!C310</f>
        <v>0</v>
      </c>
      <c r="D338" s="67">
        <f>'натур показатели патриотика'!D310</f>
        <v>0</v>
      </c>
      <c r="E338" s="170">
        <f>'таланты+инициативы0,262'!D390</f>
        <v>0.26200000000000001</v>
      </c>
    </row>
    <row r="339" spans="1:5" hidden="1" x14ac:dyDescent="0.25">
      <c r="A339" s="750"/>
      <c r="B339" s="751"/>
      <c r="C339" s="112">
        <f>'натур показатели патриотика'!C311</f>
        <v>0</v>
      </c>
      <c r="D339" s="67">
        <f>'натур показатели патриотика'!D311</f>
        <v>0</v>
      </c>
      <c r="E339" s="170">
        <f>'таланты+инициативы0,262'!D391</f>
        <v>0.26200000000000001</v>
      </c>
    </row>
    <row r="340" spans="1:5" hidden="1" x14ac:dyDescent="0.25">
      <c r="A340" s="750"/>
      <c r="B340" s="751"/>
      <c r="C340" s="112">
        <f>'натур показатели патриотика'!C312</f>
        <v>0</v>
      </c>
      <c r="D340" s="67">
        <f>'натур показатели патриотика'!D312</f>
        <v>0</v>
      </c>
      <c r="E340" s="170">
        <f>'таланты+инициативы0,262'!D392</f>
        <v>0.26200000000000001</v>
      </c>
    </row>
    <row r="341" spans="1:5" hidden="1" x14ac:dyDescent="0.25">
      <c r="A341" s="750"/>
      <c r="B341" s="751"/>
      <c r="C341" s="112">
        <f>'натур показатели патриотика'!C313</f>
        <v>0</v>
      </c>
      <c r="D341" s="67">
        <f>'натур показатели патриотика'!D313</f>
        <v>0</v>
      </c>
      <c r="E341" s="170">
        <f>'таланты+инициативы0,262'!D393</f>
        <v>0.26200000000000001</v>
      </c>
    </row>
    <row r="342" spans="1:5" hidden="1" x14ac:dyDescent="0.25">
      <c r="A342" s="750"/>
      <c r="B342" s="751"/>
      <c r="C342" s="112">
        <f>'натур показатели патриотика'!C314</f>
        <v>0</v>
      </c>
      <c r="D342" s="67">
        <f>'натур показатели патриотика'!D314</f>
        <v>0</v>
      </c>
      <c r="E342" s="170">
        <f>'таланты+инициативы0,262'!D394</f>
        <v>0.26200000000000001</v>
      </c>
    </row>
    <row r="343" spans="1:5" hidden="1" x14ac:dyDescent="0.25">
      <c r="A343" s="750"/>
      <c r="B343" s="751"/>
      <c r="C343" s="112">
        <f>'натур показатели патриотика'!C315</f>
        <v>0</v>
      </c>
      <c r="D343" s="269" t="s">
        <v>84</v>
      </c>
      <c r="E343" s="170">
        <f>'таланты+инициативы0,262'!D395</f>
        <v>0.26200000000000001</v>
      </c>
    </row>
    <row r="344" spans="1:5" hidden="1" x14ac:dyDescent="0.25">
      <c r="A344" s="750"/>
      <c r="B344" s="751"/>
      <c r="C344" s="112">
        <f>'натур показатели патриотика'!C316</f>
        <v>0</v>
      </c>
      <c r="D344" s="269" t="s">
        <v>84</v>
      </c>
      <c r="E344" s="170">
        <f>'таланты+инициативы0,262'!D396</f>
        <v>0.26200000000000001</v>
      </c>
    </row>
    <row r="345" spans="1:5" hidden="1" x14ac:dyDescent="0.25">
      <c r="A345" s="750"/>
      <c r="B345" s="751"/>
      <c r="C345" s="112">
        <f>'натур показатели патриотика'!C317</f>
        <v>0</v>
      </c>
      <c r="D345" s="269" t="s">
        <v>84</v>
      </c>
      <c r="E345" s="170">
        <f>'таланты+инициативы0,262'!D397</f>
        <v>0.26200000000000001</v>
      </c>
    </row>
    <row r="346" spans="1:5" hidden="1" x14ac:dyDescent="0.25">
      <c r="A346" s="750"/>
      <c r="B346" s="751"/>
      <c r="C346" s="112">
        <f>'натур показатели патриотика'!C318</f>
        <v>0</v>
      </c>
      <c r="D346" s="269" t="s">
        <v>84</v>
      </c>
      <c r="E346" s="170">
        <f>'таланты+инициативы0,262'!D398</f>
        <v>0.26200000000000001</v>
      </c>
    </row>
    <row r="347" spans="1:5" hidden="1" x14ac:dyDescent="0.25">
      <c r="A347" s="750"/>
      <c r="B347" s="751"/>
      <c r="C347" s="112">
        <f>'натур показатели патриотика'!C319</f>
        <v>0</v>
      </c>
      <c r="D347" s="269" t="s">
        <v>84</v>
      </c>
      <c r="E347" s="170">
        <f>'таланты+инициативы0,262'!D399</f>
        <v>0.26200000000000001</v>
      </c>
    </row>
    <row r="348" spans="1:5" hidden="1" x14ac:dyDescent="0.25">
      <c r="A348" s="750"/>
      <c r="B348" s="751"/>
      <c r="C348" s="112">
        <f>'натур показатели патриотика'!C320</f>
        <v>0</v>
      </c>
      <c r="D348" s="269" t="s">
        <v>84</v>
      </c>
      <c r="E348" s="170">
        <f>'таланты+инициативы0,262'!D400</f>
        <v>0.26200000000000001</v>
      </c>
    </row>
    <row r="349" spans="1:5" hidden="1" x14ac:dyDescent="0.25">
      <c r="A349" s="750"/>
      <c r="B349" s="751"/>
      <c r="C349" s="112">
        <f>'натур показатели патриотика'!C321</f>
        <v>0</v>
      </c>
      <c r="D349" s="269" t="s">
        <v>84</v>
      </c>
      <c r="E349" s="170">
        <f>'таланты+инициативы0,262'!D401</f>
        <v>0.26200000000000001</v>
      </c>
    </row>
    <row r="350" spans="1:5" hidden="1" x14ac:dyDescent="0.25">
      <c r="A350" s="750"/>
      <c r="B350" s="751"/>
      <c r="C350" s="112">
        <f>'натур показатели патриотика'!C322</f>
        <v>0</v>
      </c>
      <c r="D350" s="269" t="s">
        <v>84</v>
      </c>
      <c r="E350" s="170">
        <f>'таланты+инициативы0,262'!D402</f>
        <v>0.26200000000000001</v>
      </c>
    </row>
    <row r="351" spans="1:5" hidden="1" x14ac:dyDescent="0.25">
      <c r="A351" s="750"/>
      <c r="B351" s="751"/>
      <c r="C351" s="112">
        <f>'натур показатели патриотика'!C323</f>
        <v>0</v>
      </c>
      <c r="D351" s="269" t="s">
        <v>84</v>
      </c>
      <c r="E351" s="170">
        <f>'таланты+инициативы0,262'!D403</f>
        <v>0.26200000000000001</v>
      </c>
    </row>
    <row r="352" spans="1:5" hidden="1" x14ac:dyDescent="0.25">
      <c r="A352" s="750"/>
      <c r="B352" s="751"/>
      <c r="C352" s="112">
        <f>'натур показатели патриотика'!C324</f>
        <v>0</v>
      </c>
      <c r="D352" s="269" t="s">
        <v>84</v>
      </c>
      <c r="E352" s="170">
        <f>'таланты+инициативы0,262'!D404</f>
        <v>0.26200000000000001</v>
      </c>
    </row>
    <row r="353" spans="1:5" hidden="1" x14ac:dyDescent="0.25">
      <c r="A353" s="750"/>
      <c r="B353" s="751"/>
      <c r="C353" s="112">
        <f>'натур показатели патриотика'!C325</f>
        <v>0</v>
      </c>
      <c r="D353" s="269" t="s">
        <v>84</v>
      </c>
      <c r="E353" s="170">
        <f>'таланты+инициативы0,262'!D405</f>
        <v>0.26200000000000001</v>
      </c>
    </row>
    <row r="354" spans="1:5" hidden="1" x14ac:dyDescent="0.25">
      <c r="A354" s="750"/>
      <c r="B354" s="751"/>
      <c r="C354" s="112">
        <f>'натур показатели патриотика'!C326</f>
        <v>0</v>
      </c>
      <c r="D354" s="269" t="s">
        <v>84</v>
      </c>
      <c r="E354" s="170">
        <f>'таланты+инициативы0,262'!D406</f>
        <v>0.26200000000000001</v>
      </c>
    </row>
    <row r="355" spans="1:5" hidden="1" x14ac:dyDescent="0.25">
      <c r="A355" s="750"/>
      <c r="B355" s="751"/>
      <c r="C355" s="112">
        <f>'натур показатели патриотика'!C327</f>
        <v>0</v>
      </c>
      <c r="D355" s="269" t="s">
        <v>84</v>
      </c>
      <c r="E355" s="170">
        <f>'таланты+инициативы0,262'!D407</f>
        <v>0.26200000000000001</v>
      </c>
    </row>
    <row r="356" spans="1:5" hidden="1" x14ac:dyDescent="0.25">
      <c r="A356" s="750"/>
      <c r="B356" s="751"/>
      <c r="C356" s="112">
        <f>'натур показатели патриотика'!C328</f>
        <v>0</v>
      </c>
      <c r="D356" s="269" t="s">
        <v>84</v>
      </c>
      <c r="E356" s="170">
        <f>'таланты+инициативы0,262'!D408</f>
        <v>0.26200000000000001</v>
      </c>
    </row>
    <row r="357" spans="1:5" hidden="1" x14ac:dyDescent="0.25">
      <c r="A357" s="750"/>
      <c r="B357" s="751"/>
      <c r="C357" s="112">
        <f>'натур показатели патриотика'!C329</f>
        <v>0</v>
      </c>
      <c r="D357" s="269" t="s">
        <v>84</v>
      </c>
      <c r="E357" s="170">
        <f>'таланты+инициативы0,262'!D409</f>
        <v>0.26200000000000001</v>
      </c>
    </row>
    <row r="358" spans="1:5" hidden="1" x14ac:dyDescent="0.25">
      <c r="A358" s="750"/>
      <c r="B358" s="751"/>
      <c r="C358" s="112">
        <f>'натур показатели патриотика'!C330</f>
        <v>0</v>
      </c>
      <c r="D358" s="269" t="s">
        <v>84</v>
      </c>
      <c r="E358" s="170">
        <f>'таланты+инициативы0,262'!D410</f>
        <v>0.26200000000000001</v>
      </c>
    </row>
    <row r="359" spans="1:5" hidden="1" x14ac:dyDescent="0.25">
      <c r="A359" s="750"/>
      <c r="B359" s="751"/>
      <c r="C359" s="112">
        <f>'натур показатели патриотика'!C331</f>
        <v>0</v>
      </c>
      <c r="D359" s="269" t="s">
        <v>84</v>
      </c>
      <c r="E359" s="170">
        <f>'таланты+инициативы0,262'!D411</f>
        <v>0.26200000000000001</v>
      </c>
    </row>
    <row r="360" spans="1:5" hidden="1" x14ac:dyDescent="0.25">
      <c r="A360" s="750"/>
      <c r="B360" s="751"/>
      <c r="C360" s="112">
        <f>'натур показатели патриотика'!C332</f>
        <v>0</v>
      </c>
      <c r="D360" s="269" t="s">
        <v>84</v>
      </c>
      <c r="E360" s="170">
        <f>'таланты+инициативы0,262'!D412</f>
        <v>0.26200000000000001</v>
      </c>
    </row>
    <row r="361" spans="1:5" hidden="1" x14ac:dyDescent="0.25">
      <c r="A361" s="750"/>
      <c r="B361" s="751"/>
      <c r="C361" s="112">
        <f>'натур показатели патриотика'!C333</f>
        <v>0</v>
      </c>
      <c r="D361" s="269" t="s">
        <v>84</v>
      </c>
      <c r="E361" s="170">
        <f>'таланты+инициативы0,262'!D413</f>
        <v>0.26200000000000001</v>
      </c>
    </row>
    <row r="362" spans="1:5" hidden="1" x14ac:dyDescent="0.25">
      <c r="A362" s="750"/>
      <c r="B362" s="751"/>
      <c r="C362" s="112">
        <f>'натур показатели патриотика'!C334</f>
        <v>0</v>
      </c>
      <c r="D362" s="269" t="s">
        <v>84</v>
      </c>
      <c r="E362" s="170">
        <f>'таланты+инициативы0,262'!D414</f>
        <v>0.26200000000000001</v>
      </c>
    </row>
    <row r="363" spans="1:5" hidden="1" x14ac:dyDescent="0.25">
      <c r="A363" s="750"/>
      <c r="B363" s="751"/>
      <c r="C363" s="112">
        <f>'натур показатели патриотика'!C335</f>
        <v>0</v>
      </c>
      <c r="D363" s="269" t="s">
        <v>84</v>
      </c>
      <c r="E363" s="170">
        <f>'таланты+инициативы0,262'!D415</f>
        <v>0.26200000000000001</v>
      </c>
    </row>
    <row r="364" spans="1:5" hidden="1" x14ac:dyDescent="0.25">
      <c r="A364" s="750"/>
      <c r="B364" s="751"/>
      <c r="C364" s="112">
        <f>'натур показатели патриотика'!C336</f>
        <v>0</v>
      </c>
      <c r="D364" s="269" t="s">
        <v>84</v>
      </c>
      <c r="E364" s="170">
        <f>'таланты+инициативы0,262'!D416</f>
        <v>0.26200000000000001</v>
      </c>
    </row>
    <row r="365" spans="1:5" hidden="1" x14ac:dyDescent="0.25">
      <c r="A365" s="750"/>
      <c r="B365" s="751"/>
      <c r="C365" s="112">
        <f>'натур показатели патриотика'!C337</f>
        <v>0</v>
      </c>
      <c r="D365" s="269" t="s">
        <v>84</v>
      </c>
      <c r="E365" s="170">
        <f>'таланты+инициативы0,262'!D417</f>
        <v>0.26200000000000001</v>
      </c>
    </row>
    <row r="366" spans="1:5" hidden="1" x14ac:dyDescent="0.25">
      <c r="A366" s="750"/>
      <c r="B366" s="751"/>
      <c r="C366" s="112">
        <f>'натур показатели патриотика'!C338</f>
        <v>0</v>
      </c>
      <c r="D366" s="269" t="s">
        <v>84</v>
      </c>
      <c r="E366" s="170">
        <f>'таланты+инициативы0,262'!D418</f>
        <v>0.26200000000000001</v>
      </c>
    </row>
    <row r="367" spans="1:5" hidden="1" x14ac:dyDescent="0.25">
      <c r="A367" s="750"/>
      <c r="B367" s="751"/>
      <c r="C367" s="112">
        <f>'натур показатели патриотика'!C339</f>
        <v>0</v>
      </c>
      <c r="D367" s="269" t="s">
        <v>84</v>
      </c>
      <c r="E367" s="170">
        <f>'таланты+инициативы0,262'!D419</f>
        <v>0.26200000000000001</v>
      </c>
    </row>
    <row r="368" spans="1:5" hidden="1" x14ac:dyDescent="0.25">
      <c r="A368" s="750"/>
      <c r="B368" s="751"/>
      <c r="C368" s="112">
        <f>'натур показатели патриотика'!C340</f>
        <v>0</v>
      </c>
      <c r="D368" s="269" t="s">
        <v>84</v>
      </c>
      <c r="E368" s="170">
        <f>'таланты+инициативы0,262'!D420</f>
        <v>0.26200000000000001</v>
      </c>
    </row>
    <row r="369" spans="1:5" hidden="1" x14ac:dyDescent="0.25">
      <c r="A369" s="750"/>
      <c r="B369" s="751"/>
      <c r="C369" s="112">
        <f>'натур показатели патриотика'!C341</f>
        <v>0</v>
      </c>
      <c r="D369" s="269" t="s">
        <v>84</v>
      </c>
      <c r="E369" s="170">
        <f>'таланты+инициативы0,262'!D421</f>
        <v>0.26200000000000001</v>
      </c>
    </row>
    <row r="370" spans="1:5" hidden="1" x14ac:dyDescent="0.25">
      <c r="A370" s="750"/>
      <c r="B370" s="751"/>
      <c r="C370" s="112">
        <f>'натур показатели патриотика'!C342</f>
        <v>0</v>
      </c>
      <c r="D370" s="269" t="s">
        <v>84</v>
      </c>
      <c r="E370" s="170">
        <f>'таланты+инициативы0,262'!D422</f>
        <v>0.26200000000000001</v>
      </c>
    </row>
    <row r="371" spans="1:5" hidden="1" x14ac:dyDescent="0.25">
      <c r="A371" s="750"/>
      <c r="B371" s="751"/>
      <c r="C371" s="112">
        <f>'натур показатели патриотика'!C343</f>
        <v>0</v>
      </c>
      <c r="D371" s="269" t="s">
        <v>84</v>
      </c>
      <c r="E371" s="170">
        <f>'таланты+инициативы0,262'!D423</f>
        <v>0.26200000000000001</v>
      </c>
    </row>
    <row r="372" spans="1:5" hidden="1" x14ac:dyDescent="0.25">
      <c r="A372" s="750"/>
      <c r="B372" s="751"/>
      <c r="C372" s="112">
        <f>'натур показатели патриотика'!C344</f>
        <v>0</v>
      </c>
      <c r="D372" s="269" t="s">
        <v>84</v>
      </c>
      <c r="E372" s="170">
        <f>'таланты+инициативы0,262'!D424</f>
        <v>0.26200000000000001</v>
      </c>
    </row>
    <row r="373" spans="1:5" hidden="1" x14ac:dyDescent="0.25">
      <c r="A373" s="750"/>
      <c r="B373" s="751"/>
      <c r="C373" s="112">
        <f>'натур показатели патриотика'!C345</f>
        <v>0</v>
      </c>
      <c r="D373" s="269" t="s">
        <v>84</v>
      </c>
      <c r="E373" s="170">
        <f>'таланты+инициативы0,262'!D425</f>
        <v>0.26200000000000001</v>
      </c>
    </row>
    <row r="374" spans="1:5" hidden="1" x14ac:dyDescent="0.25">
      <c r="A374" s="750"/>
      <c r="B374" s="751"/>
      <c r="C374" s="112">
        <f>'натур показатели патриотика'!C346</f>
        <v>0</v>
      </c>
      <c r="D374" s="269" t="s">
        <v>84</v>
      </c>
      <c r="E374" s="170">
        <f>'таланты+инициативы0,262'!D426</f>
        <v>0.26200000000000001</v>
      </c>
    </row>
    <row r="375" spans="1:5" hidden="1" x14ac:dyDescent="0.25">
      <c r="A375" s="750"/>
      <c r="B375" s="751"/>
      <c r="C375" s="112">
        <f>'натур показатели патриотика'!C347</f>
        <v>0</v>
      </c>
      <c r="D375" s="269" t="s">
        <v>84</v>
      </c>
      <c r="E375" s="170">
        <f>'таланты+инициативы0,262'!D427</f>
        <v>0.26200000000000001</v>
      </c>
    </row>
    <row r="376" spans="1:5" hidden="1" x14ac:dyDescent="0.25">
      <c r="A376" s="750"/>
      <c r="B376" s="751"/>
      <c r="C376" s="112">
        <f>'натур показатели патриотика'!C348</f>
        <v>0</v>
      </c>
      <c r="D376" s="269" t="s">
        <v>84</v>
      </c>
      <c r="E376" s="170">
        <f>'таланты+инициативы0,262'!D428</f>
        <v>0.26200000000000001</v>
      </c>
    </row>
    <row r="377" spans="1:5" hidden="1" x14ac:dyDescent="0.25">
      <c r="A377" s="750"/>
      <c r="B377" s="751"/>
      <c r="C377" s="112">
        <f>'натур показатели патриотика'!C349</f>
        <v>0</v>
      </c>
      <c r="D377" s="269" t="s">
        <v>84</v>
      </c>
      <c r="E377" s="170">
        <f>'таланты+инициативы0,262'!D429</f>
        <v>0.26200000000000001</v>
      </c>
    </row>
    <row r="378" spans="1:5" hidden="1" x14ac:dyDescent="0.25">
      <c r="A378" s="750"/>
      <c r="B378" s="751"/>
      <c r="C378" s="112">
        <f>'натур показатели патриотика'!C350</f>
        <v>0</v>
      </c>
      <c r="D378" s="269" t="s">
        <v>84</v>
      </c>
      <c r="E378" s="170">
        <f>'таланты+инициативы0,262'!D430</f>
        <v>0.26200000000000001</v>
      </c>
    </row>
    <row r="379" spans="1:5" hidden="1" x14ac:dyDescent="0.25">
      <c r="A379" s="750"/>
      <c r="B379" s="751"/>
      <c r="C379" s="112">
        <f>'натур показатели патриотика'!C351</f>
        <v>0</v>
      </c>
      <c r="D379" s="269" t="s">
        <v>84</v>
      </c>
      <c r="E379" s="170">
        <f>'таланты+инициативы0,262'!D431</f>
        <v>0.26200000000000001</v>
      </c>
    </row>
    <row r="380" spans="1:5" hidden="1" x14ac:dyDescent="0.25">
      <c r="A380" s="750"/>
      <c r="B380" s="751"/>
      <c r="C380" s="112">
        <f>'натур показатели патриотика'!C352</f>
        <v>0</v>
      </c>
      <c r="D380" s="269" t="s">
        <v>84</v>
      </c>
      <c r="E380" s="170">
        <f>'таланты+инициативы0,262'!D432</f>
        <v>0.26200000000000001</v>
      </c>
    </row>
    <row r="381" spans="1:5" x14ac:dyDescent="0.25">
      <c r="A381" s="750"/>
      <c r="B381" s="751"/>
    </row>
    <row r="382" spans="1:5" x14ac:dyDescent="0.25">
      <c r="A382" s="750"/>
      <c r="B382" s="751"/>
    </row>
  </sheetData>
  <mergeCells count="18">
    <mergeCell ref="D1:E1"/>
    <mergeCell ref="A3:E3"/>
    <mergeCell ref="A4:E4"/>
    <mergeCell ref="C7:E7"/>
    <mergeCell ref="C8:E8"/>
    <mergeCell ref="C118:E118"/>
    <mergeCell ref="C126:E126"/>
    <mergeCell ref="C131:E131"/>
    <mergeCell ref="C133:E133"/>
    <mergeCell ref="A7:A382"/>
    <mergeCell ref="B7:B382"/>
    <mergeCell ref="C11:E11"/>
    <mergeCell ref="C15:E15"/>
    <mergeCell ref="C76:E76"/>
    <mergeCell ref="C137:E137"/>
    <mergeCell ref="C139:E139"/>
    <mergeCell ref="C77:E77"/>
    <mergeCell ref="C84:E84"/>
  </mergeCells>
  <pageMargins left="0.21" right="0.11" top="0.22" bottom="0.74803149606299213" header="0.31496062992125984" footer="0.31496062992125984"/>
  <pageSetup paperSize="9" scale="73" fitToHeight="4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L441"/>
  <sheetViews>
    <sheetView zoomScale="90" zoomScaleNormal="90" zoomScaleSheetLayoutView="85" zoomScalePageLayoutView="70" workbookViewId="0">
      <selection activeCell="I439" sqref="A1:I439"/>
    </sheetView>
  </sheetViews>
  <sheetFormatPr defaultColWidth="8.875" defaultRowHeight="15" x14ac:dyDescent="0.25"/>
  <cols>
    <col min="1" max="1" width="63.625" style="45" customWidth="1"/>
    <col min="2" max="2" width="19.375" style="45" customWidth="1"/>
    <col min="3" max="3" width="2.75" style="45" hidden="1" customWidth="1"/>
    <col min="4" max="4" width="21.25" style="45" customWidth="1"/>
    <col min="5" max="5" width="20.25" style="45" customWidth="1"/>
    <col min="6" max="6" width="21.125" style="45" customWidth="1"/>
    <col min="7" max="7" width="22.25" style="187" customWidth="1"/>
    <col min="8" max="8" width="21.25" style="45" customWidth="1"/>
    <col min="9" max="9" width="18.625" style="45" customWidth="1"/>
    <col min="10" max="10" width="20.125" style="45" customWidth="1"/>
    <col min="11" max="11" width="12.375" style="45" bestFit="1" customWidth="1"/>
    <col min="12" max="12" width="14.875" style="45" customWidth="1"/>
    <col min="13" max="16384" width="8.875" style="45"/>
  </cols>
  <sheetData>
    <row r="1" spans="1:9" ht="16.5" x14ac:dyDescent="0.25">
      <c r="A1" s="752" t="str">
        <f>'патриотика0,369'!A1</f>
        <v>Учреждение: Муниципальное бюджетное учреждение  «Молодежный центр » Северо- Енисейского района</v>
      </c>
      <c r="B1" s="752"/>
      <c r="C1" s="752"/>
      <c r="D1" s="752"/>
      <c r="E1" s="752"/>
      <c r="F1" s="752"/>
      <c r="G1" s="752"/>
      <c r="H1" s="752"/>
      <c r="I1" s="752"/>
    </row>
    <row r="2" spans="1:9" ht="16.5" x14ac:dyDescent="0.25">
      <c r="A2" s="379" t="s">
        <v>302</v>
      </c>
      <c r="B2" s="379"/>
      <c r="C2" s="379"/>
      <c r="D2" s="379"/>
      <c r="E2" s="379"/>
      <c r="F2" s="379"/>
      <c r="G2" s="379"/>
      <c r="H2" s="379"/>
      <c r="I2" s="379"/>
    </row>
    <row r="3" spans="1:9" ht="58.15" customHeight="1" x14ac:dyDescent="0.25">
      <c r="A3" s="85" t="s">
        <v>215</v>
      </c>
      <c r="B3" s="753" t="s">
        <v>125</v>
      </c>
      <c r="C3" s="753"/>
      <c r="D3" s="753"/>
      <c r="E3" s="753"/>
      <c r="F3" s="753"/>
      <c r="G3" s="753"/>
      <c r="H3" s="753"/>
      <c r="I3" s="753"/>
    </row>
    <row r="4" spans="1:9" ht="15.75" x14ac:dyDescent="0.25">
      <c r="A4" s="737" t="s">
        <v>303</v>
      </c>
      <c r="B4" s="737"/>
      <c r="C4" s="737"/>
      <c r="D4" s="737"/>
      <c r="E4" s="737"/>
      <c r="F4" s="7"/>
      <c r="G4" s="169"/>
      <c r="H4" s="7"/>
      <c r="I4" s="7"/>
    </row>
    <row r="5" spans="1:9" ht="15.75" x14ac:dyDescent="0.25">
      <c r="A5" s="738" t="s">
        <v>43</v>
      </c>
      <c r="B5" s="738"/>
      <c r="C5" s="738"/>
      <c r="D5" s="738"/>
      <c r="E5" s="738"/>
      <c r="F5" s="7"/>
      <c r="G5" s="169"/>
      <c r="H5" s="7"/>
      <c r="I5" s="7"/>
    </row>
    <row r="6" spans="1:9" ht="15.75" x14ac:dyDescent="0.25">
      <c r="A6" s="738" t="s">
        <v>200</v>
      </c>
      <c r="B6" s="738"/>
      <c r="C6" s="738"/>
      <c r="D6" s="738"/>
      <c r="E6" s="738"/>
      <c r="F6" s="7"/>
      <c r="G6" s="169"/>
      <c r="H6" s="7"/>
      <c r="I6" s="7"/>
    </row>
    <row r="7" spans="1:9" ht="15.75" x14ac:dyDescent="0.25">
      <c r="A7" s="601" t="s">
        <v>219</v>
      </c>
      <c r="B7" s="601"/>
      <c r="C7" s="601"/>
      <c r="D7" s="601"/>
      <c r="E7" s="601"/>
      <c r="F7" s="7"/>
      <c r="G7" s="169"/>
      <c r="H7" s="7"/>
      <c r="I7" s="7"/>
    </row>
    <row r="8" spans="1:9" ht="27.6" customHeight="1" x14ac:dyDescent="0.25">
      <c r="A8" s="102" t="s">
        <v>34</v>
      </c>
      <c r="B8" s="68" t="s">
        <v>9</v>
      </c>
      <c r="C8" s="69"/>
      <c r="D8" s="607" t="s">
        <v>10</v>
      </c>
      <c r="E8" s="608"/>
      <c r="F8" s="325" t="s">
        <v>9</v>
      </c>
      <c r="G8" s="169"/>
      <c r="H8" s="7"/>
      <c r="I8" s="7"/>
    </row>
    <row r="9" spans="1:9" ht="15.75" x14ac:dyDescent="0.25">
      <c r="A9" s="102"/>
      <c r="B9" s="373"/>
      <c r="C9" s="373"/>
      <c r="D9" s="609" t="str">
        <f>'инновации+добровольчество0,369'!D10:E10</f>
        <v>Заведующий МЦ</v>
      </c>
      <c r="E9" s="610"/>
      <c r="F9" s="70">
        <v>1</v>
      </c>
      <c r="G9" s="169"/>
      <c r="H9" s="7"/>
      <c r="I9" s="7"/>
    </row>
    <row r="10" spans="1:9" ht="15.75" x14ac:dyDescent="0.25">
      <c r="A10" s="68" t="str">
        <f>'[1]2016'!$AE$19</f>
        <v>Специалист по работе с молодежью</v>
      </c>
      <c r="B10" s="373">
        <v>5.6</v>
      </c>
      <c r="C10" s="373"/>
      <c r="D10" s="611" t="str">
        <f>'[1]2016'!$AE$25</f>
        <v>Водитель</v>
      </c>
      <c r="E10" s="612"/>
      <c r="F10" s="373">
        <v>1</v>
      </c>
      <c r="G10" s="169"/>
      <c r="H10" s="7"/>
      <c r="I10" s="7"/>
    </row>
    <row r="11" spans="1:9" ht="15.75" x14ac:dyDescent="0.25">
      <c r="A11" s="68" t="s">
        <v>93</v>
      </c>
      <c r="B11" s="373">
        <v>1</v>
      </c>
      <c r="C11" s="373"/>
      <c r="D11" s="611" t="s">
        <v>87</v>
      </c>
      <c r="E11" s="612"/>
      <c r="F11" s="373">
        <v>0.5</v>
      </c>
      <c r="G11" s="169"/>
      <c r="H11" s="7"/>
      <c r="I11" s="7"/>
    </row>
    <row r="12" spans="1:9" ht="15.75" x14ac:dyDescent="0.25">
      <c r="A12" s="102"/>
      <c r="B12" s="373"/>
      <c r="C12" s="373"/>
      <c r="D12" s="611" t="str">
        <f>'[1]2016'!$AE$26</f>
        <v xml:space="preserve">Уборщик служебных помещений </v>
      </c>
      <c r="E12" s="612"/>
      <c r="F12" s="373">
        <v>1</v>
      </c>
      <c r="G12" s="169"/>
      <c r="H12" s="7"/>
      <c r="I12" s="7"/>
    </row>
    <row r="13" spans="1:9" ht="15.75" x14ac:dyDescent="0.25">
      <c r="A13" s="71" t="s">
        <v>57</v>
      </c>
      <c r="B13" s="72">
        <f>SUM(B9:B11)</f>
        <v>6.6</v>
      </c>
      <c r="C13" s="71"/>
      <c r="D13" s="613" t="s">
        <v>57</v>
      </c>
      <c r="E13" s="614"/>
      <c r="F13" s="72">
        <f>SUM(F9:F12)</f>
        <v>3.5</v>
      </c>
      <c r="G13" s="169"/>
      <c r="H13" s="7"/>
      <c r="I13" s="7"/>
    </row>
    <row r="14" spans="1:9" ht="36" customHeight="1" x14ac:dyDescent="0.25">
      <c r="A14" s="717" t="s">
        <v>218</v>
      </c>
      <c r="B14" s="717"/>
      <c r="C14" s="717"/>
      <c r="D14" s="717"/>
      <c r="E14" s="717"/>
      <c r="F14" s="717"/>
      <c r="G14" s="717"/>
      <c r="H14" s="717"/>
      <c r="I14" s="717"/>
    </row>
    <row r="15" spans="1:9" ht="15.75" x14ac:dyDescent="0.25">
      <c r="A15" s="735" t="s">
        <v>304</v>
      </c>
      <c r="B15" s="735"/>
      <c r="C15" s="735"/>
      <c r="D15" s="735"/>
      <c r="E15" s="735"/>
      <c r="F15" s="735"/>
      <c r="G15" s="169"/>
      <c r="H15" s="7"/>
      <c r="I15" s="7"/>
    </row>
    <row r="16" spans="1:9" ht="15.75" x14ac:dyDescent="0.25">
      <c r="A16" s="10" t="s">
        <v>305</v>
      </c>
      <c r="B16" s="10"/>
      <c r="C16" s="10"/>
      <c r="D16" s="10"/>
      <c r="E16" s="7"/>
      <c r="F16" s="7"/>
      <c r="G16" s="169"/>
      <c r="H16" s="7"/>
      <c r="I16" s="7"/>
    </row>
    <row r="17" spans="1:12" ht="30" customHeight="1" x14ac:dyDescent="0.25">
      <c r="A17" s="736" t="s">
        <v>45</v>
      </c>
      <c r="B17" s="736"/>
      <c r="C17" s="736"/>
      <c r="D17" s="736"/>
      <c r="E17" s="736"/>
      <c r="F17" s="736"/>
      <c r="G17" s="169"/>
      <c r="H17" s="7"/>
      <c r="I17" s="7"/>
    </row>
    <row r="18" spans="1:12" ht="15.75" x14ac:dyDescent="0.25">
      <c r="A18" s="734"/>
      <c r="B18" s="734"/>
      <c r="C18" s="371"/>
      <c r="D18" s="158">
        <v>0.26200000000000001</v>
      </c>
      <c r="E18" s="158"/>
      <c r="F18" s="7"/>
      <c r="G18" s="169"/>
      <c r="H18" s="7"/>
      <c r="I18" s="7"/>
    </row>
    <row r="19" spans="1:12" ht="31.5" x14ac:dyDescent="0.25">
      <c r="A19" s="706" t="s">
        <v>0</v>
      </c>
      <c r="B19" s="706" t="s">
        <v>1</v>
      </c>
      <c r="C19" s="363"/>
      <c r="D19" s="706" t="s">
        <v>2</v>
      </c>
      <c r="E19" s="703" t="s">
        <v>3</v>
      </c>
      <c r="F19" s="705"/>
      <c r="G19" s="754" t="s">
        <v>35</v>
      </c>
      <c r="H19" s="363" t="s">
        <v>5</v>
      </c>
      <c r="I19" s="706" t="s">
        <v>6</v>
      </c>
    </row>
    <row r="20" spans="1:12" ht="15.75" x14ac:dyDescent="0.25">
      <c r="A20" s="706"/>
      <c r="B20" s="706"/>
      <c r="C20" s="363"/>
      <c r="D20" s="706"/>
      <c r="E20" s="363" t="s">
        <v>311</v>
      </c>
      <c r="F20" s="707" t="s">
        <v>306</v>
      </c>
      <c r="G20" s="754"/>
      <c r="H20" s="344" t="s">
        <v>171</v>
      </c>
      <c r="I20" s="706"/>
    </row>
    <row r="21" spans="1:12" ht="15.75" x14ac:dyDescent="0.25">
      <c r="A21" s="706"/>
      <c r="B21" s="706"/>
      <c r="C21" s="363"/>
      <c r="D21" s="706"/>
      <c r="E21" s="363" t="s">
        <v>4</v>
      </c>
      <c r="F21" s="708"/>
      <c r="G21" s="754"/>
      <c r="H21" s="363" t="s">
        <v>313</v>
      </c>
      <c r="I21" s="706"/>
    </row>
    <row r="22" spans="1:12" ht="15.75" x14ac:dyDescent="0.25">
      <c r="A22" s="706">
        <v>1</v>
      </c>
      <c r="B22" s="706">
        <v>2</v>
      </c>
      <c r="C22" s="363"/>
      <c r="D22" s="706">
        <v>3</v>
      </c>
      <c r="E22" s="706" t="s">
        <v>312</v>
      </c>
      <c r="F22" s="706">
        <v>5</v>
      </c>
      <c r="G22" s="583" t="s">
        <v>7</v>
      </c>
      <c r="H22" s="344" t="s">
        <v>172</v>
      </c>
      <c r="I22" s="561" t="s">
        <v>173</v>
      </c>
    </row>
    <row r="23" spans="1:12" ht="15.75" x14ac:dyDescent="0.25">
      <c r="A23" s="706"/>
      <c r="B23" s="706"/>
      <c r="C23" s="363"/>
      <c r="D23" s="706"/>
      <c r="E23" s="706"/>
      <c r="F23" s="706"/>
      <c r="G23" s="583"/>
      <c r="H23" s="54">
        <v>1774.4</v>
      </c>
      <c r="I23" s="561"/>
      <c r="J23" s="182">
        <f>I26+I98</f>
        <v>1978075.1131939203</v>
      </c>
      <c r="K23" s="183"/>
      <c r="L23" s="7"/>
    </row>
    <row r="24" spans="1:12" ht="15.75" x14ac:dyDescent="0.25">
      <c r="A24" s="73" t="str">
        <f>'патриотика0,369'!A24</f>
        <v>Методист</v>
      </c>
      <c r="B24" s="86">
        <v>63788.2</v>
      </c>
      <c r="C24" s="86"/>
      <c r="D24" s="363">
        <f>1*D18</f>
        <v>0.26200000000000001</v>
      </c>
      <c r="E24" s="74">
        <f>D24*1774.4</f>
        <v>464.89280000000002</v>
      </c>
      <c r="F24" s="75">
        <v>1</v>
      </c>
      <c r="G24" s="77">
        <f>E24/F24</f>
        <v>464.89280000000002</v>
      </c>
      <c r="H24" s="74">
        <f>B24*1.302/1774.4*12</f>
        <v>561.66976825969334</v>
      </c>
      <c r="I24" s="74">
        <f>G24*H24</f>
        <v>261116.23124159998</v>
      </c>
      <c r="J24" s="7">
        <v>1978075.11</v>
      </c>
      <c r="K24" s="182" t="s">
        <v>105</v>
      </c>
      <c r="L24" s="7"/>
    </row>
    <row r="25" spans="1:12" ht="15.75" x14ac:dyDescent="0.25">
      <c r="A25" s="76" t="str">
        <f>A10</f>
        <v>Специалист по работе с молодежью</v>
      </c>
      <c r="B25" s="181">
        <v>45482.5</v>
      </c>
      <c r="C25" s="181"/>
      <c r="D25" s="363">
        <f>D18*5.6</f>
        <v>1.4672000000000001</v>
      </c>
      <c r="E25" s="74">
        <f>D25*1774.4</f>
        <v>2603.3996800000004</v>
      </c>
      <c r="F25" s="75">
        <v>1</v>
      </c>
      <c r="G25" s="77">
        <f>E25/F25</f>
        <v>2603.3996800000004</v>
      </c>
      <c r="H25" s="74">
        <f>B25*1.302/1774.4*12</f>
        <v>400.48387060414791</v>
      </c>
      <c r="I25" s="74">
        <f>G25*H25+33806.1</f>
        <v>1076425.6805760004</v>
      </c>
      <c r="J25" s="169">
        <f>J23-J24</f>
        <v>3.1939202453941107E-3</v>
      </c>
      <c r="K25" s="182" t="s">
        <v>117</v>
      </c>
      <c r="L25" s="7"/>
    </row>
    <row r="26" spans="1:12" ht="18.75" x14ac:dyDescent="0.3">
      <c r="A26" s="73" t="s">
        <v>92</v>
      </c>
      <c r="B26" s="77"/>
      <c r="C26" s="77"/>
      <c r="D26" s="363"/>
      <c r="E26" s="74"/>
      <c r="F26" s="75"/>
      <c r="G26" s="189"/>
      <c r="H26" s="162"/>
      <c r="I26" s="291">
        <f>SUM(I24:I25)</f>
        <v>1337541.9118176003</v>
      </c>
      <c r="L26" s="187"/>
    </row>
    <row r="27" spans="1:12" s="7" customFormat="1" ht="16.5" hidden="1" x14ac:dyDescent="0.25">
      <c r="A27" s="585" t="s">
        <v>166</v>
      </c>
      <c r="B27" s="585"/>
      <c r="C27" s="585"/>
      <c r="D27" s="585"/>
      <c r="E27" s="585"/>
      <c r="F27" s="585"/>
      <c r="G27" s="585"/>
      <c r="H27" s="585"/>
      <c r="I27" s="184"/>
      <c r="J27" s="182"/>
      <c r="K27" s="183"/>
    </row>
    <row r="28" spans="1:12" s="7" customFormat="1" ht="16.5" hidden="1" x14ac:dyDescent="0.25">
      <c r="A28" s="586" t="s">
        <v>60</v>
      </c>
      <c r="B28" s="589" t="s">
        <v>155</v>
      </c>
      <c r="C28" s="589"/>
      <c r="D28" s="589" t="s">
        <v>156</v>
      </c>
      <c r="E28" s="589"/>
      <c r="F28" s="589"/>
      <c r="G28" s="615"/>
      <c r="H28" s="615"/>
      <c r="I28" s="184"/>
      <c r="J28" s="182"/>
      <c r="K28" s="183"/>
    </row>
    <row r="29" spans="1:12" s="7" customFormat="1" ht="16.5" hidden="1" x14ac:dyDescent="0.25">
      <c r="A29" s="587"/>
      <c r="B29" s="589"/>
      <c r="C29" s="589"/>
      <c r="D29" s="589" t="s">
        <v>157</v>
      </c>
      <c r="E29" s="586" t="s">
        <v>158</v>
      </c>
      <c r="F29" s="616" t="s">
        <v>159</v>
      </c>
      <c r="G29" s="586" t="s">
        <v>165</v>
      </c>
      <c r="H29" s="586" t="s">
        <v>6</v>
      </c>
      <c r="I29" s="184"/>
      <c r="J29" s="182"/>
      <c r="K29" s="183"/>
    </row>
    <row r="30" spans="1:12" s="7" customFormat="1" ht="16.5" hidden="1" x14ac:dyDescent="0.25">
      <c r="A30" s="588"/>
      <c r="B30" s="589"/>
      <c r="C30" s="589"/>
      <c r="D30" s="589"/>
      <c r="E30" s="588"/>
      <c r="F30" s="616"/>
      <c r="G30" s="588"/>
      <c r="H30" s="588"/>
      <c r="I30" s="184"/>
      <c r="J30" s="182"/>
      <c r="K30" s="183"/>
    </row>
    <row r="31" spans="1:12" s="7" customFormat="1" ht="16.5" hidden="1" x14ac:dyDescent="0.25">
      <c r="A31" s="334">
        <v>1</v>
      </c>
      <c r="B31" s="562">
        <v>2</v>
      </c>
      <c r="C31" s="563"/>
      <c r="D31" s="334">
        <v>3</v>
      </c>
      <c r="E31" s="334">
        <v>4</v>
      </c>
      <c r="F31" s="334">
        <v>5</v>
      </c>
      <c r="G31" s="334">
        <v>6</v>
      </c>
      <c r="H31" s="334">
        <v>7</v>
      </c>
      <c r="I31" s="184"/>
      <c r="J31" s="182"/>
      <c r="K31" s="183"/>
    </row>
    <row r="32" spans="1:12" s="7" customFormat="1" ht="16.5" hidden="1" x14ac:dyDescent="0.25">
      <c r="A32" s="332" t="s">
        <v>93</v>
      </c>
      <c r="B32" s="332">
        <v>0.24</v>
      </c>
      <c r="C32" s="333">
        <v>1</v>
      </c>
      <c r="D32" s="152">
        <v>2074.6</v>
      </c>
      <c r="E32" s="113">
        <f t="shared" ref="E32:E33" si="0">D32*12</f>
        <v>24895.199999999997</v>
      </c>
      <c r="F32" s="152">
        <f>18363.9*0.24</f>
        <v>4407.3360000000002</v>
      </c>
      <c r="G32" s="185">
        <f>F32*30.2%</f>
        <v>1331.015472</v>
      </c>
      <c r="H32" s="185">
        <f>F32+G32</f>
        <v>5738.3514720000003</v>
      </c>
      <c r="I32" s="184"/>
    </row>
    <row r="33" spans="1:11" s="7" customFormat="1" ht="15.6" hidden="1" customHeight="1" x14ac:dyDescent="0.25">
      <c r="A33" s="332" t="s">
        <v>161</v>
      </c>
      <c r="B33" s="562">
        <f>5.6*0.24</f>
        <v>1.3439999999999999</v>
      </c>
      <c r="C33" s="563"/>
      <c r="D33" s="152">
        <f>1302.85*B33</f>
        <v>1751.0303999999996</v>
      </c>
      <c r="E33" s="113">
        <f t="shared" si="0"/>
        <v>21012.364799999996</v>
      </c>
      <c r="F33" s="152">
        <f>64311.87*0.24</f>
        <v>15434.8488</v>
      </c>
      <c r="G33" s="185">
        <f>F33*30.2%</f>
        <v>4661.3243376</v>
      </c>
      <c r="H33" s="185">
        <f>F33+G33</f>
        <v>20096.173137599999</v>
      </c>
    </row>
    <row r="34" spans="1:11" s="7" customFormat="1" ht="18.75" hidden="1" x14ac:dyDescent="0.25">
      <c r="A34" s="330"/>
      <c r="B34" s="564">
        <f>SUM(B32:C33)</f>
        <v>2.5839999999999996</v>
      </c>
      <c r="C34" s="564"/>
      <c r="D34" s="129">
        <f>SUM(D32:D33)</f>
        <v>3825.6303999999996</v>
      </c>
      <c r="E34" s="129">
        <f>SUM(E32:E33)</f>
        <v>45907.564799999993</v>
      </c>
      <c r="F34" s="129">
        <f>SUM(F32:F33)</f>
        <v>19842.184799999999</v>
      </c>
      <c r="G34" s="129">
        <f>SUM(G32:G33)</f>
        <v>5992.3398096000001</v>
      </c>
      <c r="H34" s="227"/>
      <c r="I34" s="169"/>
    </row>
    <row r="35" spans="1:11" ht="14.45" hidden="1" customHeight="1" x14ac:dyDescent="0.25">
      <c r="A35" s="585" t="s">
        <v>170</v>
      </c>
      <c r="B35" s="585"/>
      <c r="C35" s="585"/>
      <c r="D35" s="585"/>
      <c r="E35" s="585"/>
      <c r="F35" s="585"/>
      <c r="G35" s="585"/>
      <c r="H35" s="585"/>
      <c r="I35" s="153"/>
      <c r="J35" s="153"/>
    </row>
    <row r="36" spans="1:11" ht="28.9" hidden="1" customHeight="1" x14ac:dyDescent="0.25">
      <c r="A36" s="586" t="s">
        <v>60</v>
      </c>
      <c r="B36" s="589" t="s">
        <v>155</v>
      </c>
      <c r="C36" s="589"/>
      <c r="D36" s="604" t="s">
        <v>156</v>
      </c>
      <c r="E36" s="605"/>
      <c r="F36" s="335"/>
      <c r="G36" s="45"/>
    </row>
    <row r="37" spans="1:11" ht="14.45" hidden="1" customHeight="1" x14ac:dyDescent="0.25">
      <c r="A37" s="587"/>
      <c r="B37" s="589"/>
      <c r="C37" s="589"/>
      <c r="D37" s="589" t="s">
        <v>157</v>
      </c>
      <c r="E37" s="586" t="s">
        <v>165</v>
      </c>
      <c r="F37" s="586" t="s">
        <v>169</v>
      </c>
      <c r="G37" s="45"/>
    </row>
    <row r="38" spans="1:11" hidden="1" x14ac:dyDescent="0.25">
      <c r="A38" s="588"/>
      <c r="B38" s="589"/>
      <c r="C38" s="589"/>
      <c r="D38" s="589"/>
      <c r="E38" s="588"/>
      <c r="F38" s="588"/>
      <c r="G38" s="45"/>
    </row>
    <row r="39" spans="1:11" hidden="1" x14ac:dyDescent="0.25">
      <c r="A39" s="334">
        <v>1</v>
      </c>
      <c r="B39" s="562">
        <v>2</v>
      </c>
      <c r="C39" s="563"/>
      <c r="D39" s="334">
        <v>3</v>
      </c>
      <c r="E39" s="334">
        <v>6</v>
      </c>
      <c r="F39" s="334">
        <v>7</v>
      </c>
      <c r="G39" s="45"/>
    </row>
    <row r="40" spans="1:11" hidden="1" x14ac:dyDescent="0.25">
      <c r="A40" s="332" t="s">
        <v>161</v>
      </c>
      <c r="B40" s="562">
        <f>B33</f>
        <v>1.3439999999999999</v>
      </c>
      <c r="C40" s="563"/>
      <c r="D40" s="152">
        <v>4218.1400000000003</v>
      </c>
      <c r="E40" s="185">
        <f>D40*30.2%</f>
        <v>1273.8782800000001</v>
      </c>
      <c r="F40" s="185">
        <f>(E40+D40)*B40*12+8.27</f>
        <v>88583.540819839996</v>
      </c>
      <c r="G40" s="45"/>
    </row>
    <row r="41" spans="1:11" ht="18.75" hidden="1" x14ac:dyDescent="0.25">
      <c r="A41" s="330"/>
      <c r="B41" s="564">
        <f>SUM(B40:C40)</f>
        <v>1.3439999999999999</v>
      </c>
      <c r="C41" s="564"/>
      <c r="D41" s="129">
        <f>SUM(D40:D40)</f>
        <v>4218.1400000000003</v>
      </c>
      <c r="E41" s="129">
        <f>SUM(E40:E40)</f>
        <v>1273.8782800000001</v>
      </c>
      <c r="F41" s="227"/>
      <c r="G41" s="45"/>
    </row>
    <row r="42" spans="1:11" ht="15.75" hidden="1" x14ac:dyDescent="0.25">
      <c r="A42" s="717" t="s">
        <v>59</v>
      </c>
      <c r="B42" s="717"/>
      <c r="C42" s="717"/>
      <c r="D42" s="717"/>
      <c r="E42" s="717"/>
      <c r="F42" s="717"/>
      <c r="G42" s="169"/>
      <c r="H42" s="7"/>
      <c r="I42" s="7"/>
    </row>
    <row r="43" spans="1:11" ht="15.75" hidden="1" x14ac:dyDescent="0.25">
      <c r="A43" s="372" t="s">
        <v>81</v>
      </c>
      <c r="B43" s="6" t="str">
        <f>'инновации+добровольчество0,369'!B48</f>
        <v>19 командировок</v>
      </c>
      <c r="C43" s="6"/>
      <c r="D43" s="6"/>
      <c r="E43" s="7"/>
      <c r="F43" s="7"/>
      <c r="G43" s="169"/>
      <c r="H43" s="7"/>
      <c r="I43" s="7"/>
      <c r="K43" s="187"/>
    </row>
    <row r="44" spans="1:11" ht="15.75" hidden="1" x14ac:dyDescent="0.25">
      <c r="A44" s="7"/>
      <c r="B44" s="7"/>
      <c r="C44" s="7"/>
      <c r="D44" s="160">
        <f>D18</f>
        <v>0.26200000000000001</v>
      </c>
      <c r="E44" s="7"/>
      <c r="F44" s="7"/>
      <c r="G44" s="169"/>
      <c r="H44" s="7"/>
      <c r="I44" s="7"/>
    </row>
    <row r="45" spans="1:11" ht="15.75" hidden="1" x14ac:dyDescent="0.25">
      <c r="A45" s="706" t="s">
        <v>120</v>
      </c>
      <c r="B45" s="706"/>
      <c r="C45" s="363"/>
      <c r="D45" s="706" t="s">
        <v>11</v>
      </c>
      <c r="E45" s="707" t="s">
        <v>48</v>
      </c>
      <c r="F45" s="707" t="s">
        <v>15</v>
      </c>
      <c r="G45" s="758" t="s">
        <v>6</v>
      </c>
      <c r="H45" s="7"/>
      <c r="I45" s="7"/>
    </row>
    <row r="46" spans="1:11" ht="7.15" hidden="1" customHeight="1" x14ac:dyDescent="0.25">
      <c r="A46" s="706"/>
      <c r="B46" s="706"/>
      <c r="C46" s="363"/>
      <c r="D46" s="706"/>
      <c r="E46" s="708"/>
      <c r="F46" s="708"/>
      <c r="G46" s="759"/>
      <c r="H46" s="7"/>
      <c r="I46" s="7"/>
    </row>
    <row r="47" spans="1:11" ht="15.75" hidden="1" x14ac:dyDescent="0.25">
      <c r="A47" s="703">
        <v>1</v>
      </c>
      <c r="B47" s="705"/>
      <c r="C47" s="364"/>
      <c r="D47" s="363">
        <v>2</v>
      </c>
      <c r="E47" s="380">
        <v>3</v>
      </c>
      <c r="F47" s="363">
        <v>4</v>
      </c>
      <c r="G47" s="82" t="s">
        <v>68</v>
      </c>
      <c r="H47" s="7"/>
      <c r="I47" s="7"/>
    </row>
    <row r="48" spans="1:11" ht="15.75" hidden="1" x14ac:dyDescent="0.25">
      <c r="A48" s="710" t="str">
        <f>'инновации+добровольчество0,369'!A53</f>
        <v>Суточные</v>
      </c>
      <c r="B48" s="711"/>
      <c r="C48" s="366"/>
      <c r="D48" s="363" t="str">
        <f>'инновации+добровольчество0,369'!D53</f>
        <v>сутки</v>
      </c>
      <c r="E48" s="377">
        <f>D44</f>
        <v>0.26200000000000001</v>
      </c>
      <c r="F48" s="377">
        <f>'инновации+добровольчество0,369'!F53</f>
        <v>450</v>
      </c>
      <c r="G48" s="82">
        <f>E48*F48</f>
        <v>117.9</v>
      </c>
      <c r="H48" s="7"/>
      <c r="I48" s="7"/>
    </row>
    <row r="49" spans="1:12" ht="15.75" hidden="1" x14ac:dyDescent="0.25">
      <c r="A49" s="710" t="str">
        <f>'инновации+добровольчество0,369'!A54</f>
        <v>Проезд</v>
      </c>
      <c r="B49" s="711"/>
      <c r="C49" s="366"/>
      <c r="D49" s="363" t="str">
        <f>'инновации+добровольчество0,369'!D54</f>
        <v xml:space="preserve">Ед. </v>
      </c>
      <c r="E49" s="377">
        <f>D44</f>
        <v>0.26200000000000001</v>
      </c>
      <c r="F49" s="377">
        <f>'инновации+добровольчество0,369'!F54</f>
        <v>6000</v>
      </c>
      <c r="G49" s="82">
        <f t="shared" ref="G49:G51" si="1">E49*F49</f>
        <v>1572</v>
      </c>
      <c r="H49" s="7"/>
      <c r="I49" s="7"/>
      <c r="L49" s="190"/>
    </row>
    <row r="50" spans="1:12" ht="15.75" hidden="1" x14ac:dyDescent="0.25">
      <c r="A50" s="710" t="str">
        <f>'инновации+добровольчество0,369'!A55</f>
        <v xml:space="preserve">Проживание </v>
      </c>
      <c r="B50" s="711"/>
      <c r="C50" s="366"/>
      <c r="D50" s="363" t="str">
        <f>'инновации+добровольчество0,369'!D55</f>
        <v>сутки</v>
      </c>
      <c r="E50" s="377">
        <f>D44</f>
        <v>0.26200000000000001</v>
      </c>
      <c r="F50" s="377">
        <f>'инновации+добровольчество0,369'!F55</f>
        <v>1610.52</v>
      </c>
      <c r="G50" s="82">
        <f t="shared" si="1"/>
        <v>421.95624000000004</v>
      </c>
      <c r="H50" s="7"/>
      <c r="I50" s="7"/>
      <c r="L50" s="190"/>
    </row>
    <row r="51" spans="1:12" ht="15.75" hidden="1" x14ac:dyDescent="0.25">
      <c r="A51" s="365" t="e">
        <f>'инновации+добровольчество0,369'!#REF!</f>
        <v>#REF!</v>
      </c>
      <c r="B51" s="366"/>
      <c r="C51" s="366"/>
      <c r="D51" s="363" t="e">
        <f>'инновации+добровольчество0,369'!#REF!</f>
        <v>#REF!</v>
      </c>
      <c r="E51" s="377">
        <f>D44</f>
        <v>0.26200000000000001</v>
      </c>
      <c r="F51" s="377" t="e">
        <f>'инновации+добровольчество0,369'!#REF!</f>
        <v>#REF!</v>
      </c>
      <c r="G51" s="82" t="e">
        <f t="shared" si="1"/>
        <v>#REF!</v>
      </c>
      <c r="H51" s="7"/>
      <c r="I51" s="7"/>
      <c r="L51" s="190"/>
    </row>
    <row r="52" spans="1:12" ht="18.75" hidden="1" x14ac:dyDescent="0.25">
      <c r="A52" s="712" t="s">
        <v>58</v>
      </c>
      <c r="B52" s="713"/>
      <c r="C52" s="374"/>
      <c r="D52" s="79"/>
      <c r="E52" s="79"/>
      <c r="F52" s="79"/>
      <c r="G52" s="285" t="e">
        <f>SUM(G48:G51)</f>
        <v>#REF!</v>
      </c>
      <c r="H52" s="7"/>
      <c r="I52" s="7"/>
      <c r="L52" s="187"/>
    </row>
    <row r="53" spans="1:12" ht="15.75" x14ac:dyDescent="0.25">
      <c r="A53" s="717" t="s">
        <v>124</v>
      </c>
      <c r="B53" s="717"/>
      <c r="C53" s="717"/>
      <c r="D53" s="717"/>
      <c r="E53" s="717"/>
      <c r="F53" s="717"/>
      <c r="G53" s="169"/>
      <c r="H53" s="7"/>
      <c r="I53" s="7"/>
    </row>
    <row r="54" spans="1:12" ht="15.75" x14ac:dyDescent="0.25">
      <c r="A54" s="7"/>
      <c r="B54" s="7"/>
      <c r="C54" s="7"/>
      <c r="D54" s="160"/>
      <c r="E54" s="7"/>
      <c r="F54" s="161">
        <v>1</v>
      </c>
      <c r="G54" s="169"/>
      <c r="H54" s="7"/>
      <c r="I54" s="7"/>
    </row>
    <row r="55" spans="1:12" ht="15.75" x14ac:dyDescent="0.25">
      <c r="A55" s="706" t="s">
        <v>120</v>
      </c>
      <c r="B55" s="706"/>
      <c r="C55" s="363"/>
      <c r="D55" s="706" t="s">
        <v>11</v>
      </c>
      <c r="E55" s="707" t="s">
        <v>48</v>
      </c>
      <c r="F55" s="707" t="s">
        <v>15</v>
      </c>
      <c r="G55" s="758" t="s">
        <v>6</v>
      </c>
      <c r="H55" s="7"/>
      <c r="I55" s="7"/>
    </row>
    <row r="56" spans="1:12" ht="13.9" customHeight="1" x14ac:dyDescent="0.25">
      <c r="A56" s="706"/>
      <c r="B56" s="706"/>
      <c r="C56" s="363"/>
      <c r="D56" s="706"/>
      <c r="E56" s="708"/>
      <c r="F56" s="708"/>
      <c r="G56" s="759"/>
      <c r="H56" s="7"/>
      <c r="I56" s="7"/>
    </row>
    <row r="57" spans="1:12" ht="15.75" hidden="1" x14ac:dyDescent="0.25">
      <c r="A57" s="703">
        <v>1</v>
      </c>
      <c r="B57" s="705"/>
      <c r="C57" s="364"/>
      <c r="D57" s="363">
        <v>2</v>
      </c>
      <c r="E57" s="363">
        <v>3</v>
      </c>
      <c r="F57" s="363">
        <v>4</v>
      </c>
      <c r="G57" s="82" t="s">
        <v>68</v>
      </c>
      <c r="H57" s="7"/>
      <c r="I57" s="7"/>
    </row>
    <row r="58" spans="1:12" ht="15.75" x14ac:dyDescent="0.25">
      <c r="A58" s="288" t="s">
        <v>221</v>
      </c>
      <c r="B58" s="375"/>
      <c r="C58" s="375"/>
      <c r="D58" s="363"/>
      <c r="E58" s="388"/>
      <c r="F58" s="386"/>
      <c r="G58" s="82"/>
      <c r="H58" s="7"/>
      <c r="I58" s="7"/>
    </row>
    <row r="59" spans="1:12" ht="15.75" x14ac:dyDescent="0.25">
      <c r="A59" s="94" t="s">
        <v>222</v>
      </c>
      <c r="B59" s="375"/>
      <c r="C59" s="375"/>
      <c r="D59" s="363" t="s">
        <v>122</v>
      </c>
      <c r="E59" s="99">
        <v>10</v>
      </c>
      <c r="F59" s="100">
        <v>2500</v>
      </c>
      <c r="G59" s="82">
        <f>E59*F59</f>
        <v>25000</v>
      </c>
      <c r="H59" s="7"/>
      <c r="I59" s="7"/>
    </row>
    <row r="60" spans="1:12" ht="15.75" x14ac:dyDescent="0.25">
      <c r="A60" s="228" t="s">
        <v>223</v>
      </c>
      <c r="B60" s="375"/>
      <c r="C60" s="375"/>
      <c r="D60" s="363" t="s">
        <v>123</v>
      </c>
      <c r="E60" s="99">
        <v>40</v>
      </c>
      <c r="F60" s="100">
        <v>350</v>
      </c>
      <c r="G60" s="82">
        <f t="shared" ref="G60:G75" si="2">E60*F60</f>
        <v>14000</v>
      </c>
      <c r="H60" s="7"/>
      <c r="I60" s="7"/>
    </row>
    <row r="61" spans="1:12" ht="15.75" x14ac:dyDescent="0.25">
      <c r="A61" s="385" t="s">
        <v>224</v>
      </c>
      <c r="B61" s="375"/>
      <c r="C61" s="375"/>
      <c r="D61" s="363" t="s">
        <v>123</v>
      </c>
      <c r="E61" s="99">
        <v>20</v>
      </c>
      <c r="F61" s="100">
        <v>500</v>
      </c>
      <c r="G61" s="82">
        <f t="shared" si="2"/>
        <v>10000</v>
      </c>
      <c r="H61" s="7"/>
      <c r="I61" s="7"/>
    </row>
    <row r="62" spans="1:12" ht="15.75" x14ac:dyDescent="0.25">
      <c r="A62" s="287" t="s">
        <v>225</v>
      </c>
      <c r="B62" s="375"/>
      <c r="C62" s="375"/>
      <c r="D62" s="363"/>
      <c r="E62" s="99"/>
      <c r="F62" s="100"/>
      <c r="G62" s="82"/>
      <c r="H62" s="7"/>
      <c r="I62" s="7"/>
    </row>
    <row r="63" spans="1:12" ht="15.75" x14ac:dyDescent="0.25">
      <c r="A63" s="94" t="s">
        <v>190</v>
      </c>
      <c r="B63" s="375"/>
      <c r="C63" s="375"/>
      <c r="D63" s="363" t="s">
        <v>122</v>
      </c>
      <c r="E63" s="99">
        <v>10</v>
      </c>
      <c r="F63" s="100">
        <v>2500</v>
      </c>
      <c r="G63" s="82">
        <f t="shared" si="2"/>
        <v>25000</v>
      </c>
      <c r="H63" s="7"/>
      <c r="I63" s="7"/>
    </row>
    <row r="64" spans="1:12" ht="15.75" x14ac:dyDescent="0.25">
      <c r="A64" s="94" t="s">
        <v>189</v>
      </c>
      <c r="B64" s="375"/>
      <c r="C64" s="375"/>
      <c r="D64" s="363" t="s">
        <v>123</v>
      </c>
      <c r="E64" s="99">
        <v>20</v>
      </c>
      <c r="F64" s="100">
        <v>350</v>
      </c>
      <c r="G64" s="82">
        <f t="shared" si="2"/>
        <v>7000</v>
      </c>
      <c r="H64" s="7"/>
      <c r="I64" s="7"/>
    </row>
    <row r="65" spans="1:11" ht="15.75" x14ac:dyDescent="0.25">
      <c r="A65" s="94" t="s">
        <v>226</v>
      </c>
      <c r="B65" s="375"/>
      <c r="C65" s="375"/>
      <c r="D65" s="363" t="s">
        <v>123</v>
      </c>
      <c r="E65" s="99">
        <v>10</v>
      </c>
      <c r="F65" s="100">
        <v>500</v>
      </c>
      <c r="G65" s="82">
        <f t="shared" si="2"/>
        <v>5000</v>
      </c>
      <c r="H65" s="7"/>
      <c r="I65" s="7"/>
    </row>
    <row r="66" spans="1:11" ht="25.5" x14ac:dyDescent="0.25">
      <c r="A66" s="243" t="s">
        <v>227</v>
      </c>
      <c r="B66" s="375"/>
      <c r="C66" s="375"/>
      <c r="D66" s="363"/>
      <c r="E66" s="99"/>
      <c r="F66" s="100"/>
      <c r="G66" s="82"/>
      <c r="H66" s="7"/>
      <c r="I66" s="7"/>
    </row>
    <row r="67" spans="1:11" ht="15.75" x14ac:dyDescent="0.25">
      <c r="A67" s="94" t="s">
        <v>190</v>
      </c>
      <c r="B67" s="375"/>
      <c r="C67" s="375"/>
      <c r="D67" s="363" t="s">
        <v>122</v>
      </c>
      <c r="E67" s="99">
        <v>8</v>
      </c>
      <c r="F67" s="100">
        <v>2500</v>
      </c>
      <c r="G67" s="82">
        <f t="shared" si="2"/>
        <v>20000</v>
      </c>
      <c r="H67" s="7"/>
      <c r="I67" s="7"/>
    </row>
    <row r="68" spans="1:11" ht="15.75" x14ac:dyDescent="0.25">
      <c r="A68" s="94" t="s">
        <v>189</v>
      </c>
      <c r="B68" s="375"/>
      <c r="C68" s="375"/>
      <c r="D68" s="363" t="s">
        <v>123</v>
      </c>
      <c r="E68" s="99">
        <v>16</v>
      </c>
      <c r="F68" s="100">
        <v>350</v>
      </c>
      <c r="G68" s="82">
        <f t="shared" si="2"/>
        <v>5600</v>
      </c>
      <c r="H68" s="7"/>
      <c r="I68" s="7"/>
    </row>
    <row r="69" spans="1:11" ht="15.75" x14ac:dyDescent="0.25">
      <c r="A69" s="94" t="s">
        <v>226</v>
      </c>
      <c r="B69" s="375"/>
      <c r="C69" s="375"/>
      <c r="D69" s="363" t="s">
        <v>123</v>
      </c>
      <c r="E69" s="99">
        <v>8</v>
      </c>
      <c r="F69" s="100">
        <v>500</v>
      </c>
      <c r="G69" s="82">
        <f t="shared" si="2"/>
        <v>4000</v>
      </c>
      <c r="H69" s="7"/>
      <c r="I69" s="7"/>
    </row>
    <row r="70" spans="1:11" ht="25.5" x14ac:dyDescent="0.25">
      <c r="A70" s="243" t="s">
        <v>307</v>
      </c>
      <c r="B70" s="375"/>
      <c r="C70" s="375"/>
      <c r="D70" s="363"/>
      <c r="E70" s="99"/>
      <c r="F70" s="100"/>
      <c r="G70" s="82"/>
      <c r="H70" s="7"/>
      <c r="I70" s="7"/>
    </row>
    <row r="71" spans="1:11" ht="15.75" x14ac:dyDescent="0.25">
      <c r="A71" s="94" t="s">
        <v>308</v>
      </c>
      <c r="B71" s="375"/>
      <c r="C71" s="375"/>
      <c r="D71" s="363" t="s">
        <v>122</v>
      </c>
      <c r="E71" s="99">
        <v>4</v>
      </c>
      <c r="F71" s="100">
        <v>2500</v>
      </c>
      <c r="G71" s="82">
        <f t="shared" si="2"/>
        <v>10000</v>
      </c>
      <c r="H71" s="7"/>
      <c r="I71" s="7"/>
    </row>
    <row r="72" spans="1:11" ht="15.75" x14ac:dyDescent="0.25">
      <c r="A72" s="94" t="s">
        <v>309</v>
      </c>
      <c r="B72" s="375"/>
      <c r="C72" s="375"/>
      <c r="D72" s="363" t="s">
        <v>123</v>
      </c>
      <c r="E72" s="99">
        <v>10</v>
      </c>
      <c r="F72" s="100">
        <v>900</v>
      </c>
      <c r="G72" s="82">
        <f t="shared" si="2"/>
        <v>9000</v>
      </c>
      <c r="H72" s="7"/>
      <c r="I72" s="7"/>
    </row>
    <row r="73" spans="1:11" ht="15.75" x14ac:dyDescent="0.25">
      <c r="A73" s="94" t="s">
        <v>310</v>
      </c>
      <c r="B73" s="375"/>
      <c r="C73" s="375"/>
      <c r="D73" s="363" t="s">
        <v>123</v>
      </c>
      <c r="E73" s="99">
        <v>10</v>
      </c>
      <c r="F73" s="100">
        <v>500</v>
      </c>
      <c r="G73" s="82">
        <f t="shared" si="2"/>
        <v>5000</v>
      </c>
      <c r="H73" s="7"/>
      <c r="I73" s="7"/>
    </row>
    <row r="74" spans="1:11" ht="15.75" x14ac:dyDescent="0.25">
      <c r="A74" s="397" t="s">
        <v>228</v>
      </c>
      <c r="B74" s="375"/>
      <c r="C74" s="375"/>
      <c r="D74" s="381" t="s">
        <v>84</v>
      </c>
      <c r="E74" s="99">
        <v>85</v>
      </c>
      <c r="F74" s="100">
        <v>500</v>
      </c>
      <c r="G74" s="82">
        <f t="shared" si="2"/>
        <v>42500</v>
      </c>
      <c r="H74" s="7"/>
      <c r="I74" s="7"/>
    </row>
    <row r="75" spans="1:11" ht="15.75" x14ac:dyDescent="0.25">
      <c r="A75" s="398" t="s">
        <v>229</v>
      </c>
      <c r="B75" s="375"/>
      <c r="C75" s="375"/>
      <c r="D75" s="363" t="s">
        <v>84</v>
      </c>
      <c r="E75" s="399">
        <v>63</v>
      </c>
      <c r="F75" s="400">
        <v>500</v>
      </c>
      <c r="G75" s="82">
        <f t="shared" si="2"/>
        <v>31500</v>
      </c>
      <c r="H75" s="7"/>
      <c r="I75" s="7"/>
    </row>
    <row r="76" spans="1:11" ht="14.45" customHeight="1" x14ac:dyDescent="0.25">
      <c r="A76" s="755" t="s">
        <v>80</v>
      </c>
      <c r="B76" s="757"/>
      <c r="C76" s="378"/>
      <c r="D76" s="79"/>
      <c r="E76" s="79"/>
      <c r="F76" s="165"/>
      <c r="G76" s="285">
        <f>SUM(G59:G75)</f>
        <v>213600</v>
      </c>
      <c r="H76" s="7"/>
      <c r="I76" s="7"/>
    </row>
    <row r="77" spans="1:11" ht="36.75" hidden="1" customHeight="1" x14ac:dyDescent="0.25">
      <c r="A77" s="766" t="s">
        <v>248</v>
      </c>
      <c r="B77" s="766"/>
      <c r="C77" s="766"/>
      <c r="D77" s="766"/>
      <c r="E77" s="766"/>
      <c r="F77" s="766"/>
      <c r="G77" s="169"/>
      <c r="H77" s="7"/>
      <c r="I77" s="7"/>
    </row>
    <row r="78" spans="1:11" ht="15.75" hidden="1" x14ac:dyDescent="0.25">
      <c r="A78" s="11"/>
      <c r="B78" s="11"/>
      <c r="C78" s="11"/>
      <c r="D78" s="11"/>
      <c r="E78" s="11"/>
      <c r="F78" s="96">
        <f>D44</f>
        <v>0.26200000000000001</v>
      </c>
      <c r="G78" s="169"/>
      <c r="H78" s="7"/>
      <c r="I78" s="7"/>
    </row>
    <row r="79" spans="1:11" ht="15.75" hidden="1" customHeight="1" x14ac:dyDescent="0.25">
      <c r="A79" s="740" t="s">
        <v>0</v>
      </c>
      <c r="B79" s="740"/>
      <c r="C79" s="373"/>
      <c r="D79" s="740" t="s">
        <v>1</v>
      </c>
      <c r="E79" s="744" t="s">
        <v>2</v>
      </c>
      <c r="F79" s="744" t="s">
        <v>41</v>
      </c>
      <c r="G79" s="744" t="s">
        <v>216</v>
      </c>
      <c r="H79" s="744" t="s">
        <v>217</v>
      </c>
      <c r="I79" s="7"/>
      <c r="J79" s="7"/>
      <c r="K79" s="7"/>
    </row>
    <row r="80" spans="1:11" ht="53.25" hidden="1" customHeight="1" x14ac:dyDescent="0.25">
      <c r="A80" s="740"/>
      <c r="B80" s="740"/>
      <c r="C80" s="373"/>
      <c r="D80" s="740"/>
      <c r="E80" s="745"/>
      <c r="F80" s="745"/>
      <c r="G80" s="745"/>
      <c r="H80" s="767"/>
      <c r="I80" s="7"/>
      <c r="J80" s="7"/>
      <c r="K80" s="7"/>
    </row>
    <row r="81" spans="1:11" ht="15.75" hidden="1" x14ac:dyDescent="0.25">
      <c r="A81" s="740">
        <v>1</v>
      </c>
      <c r="B81" s="740"/>
      <c r="C81" s="373"/>
      <c r="D81" s="373">
        <v>2</v>
      </c>
      <c r="E81" s="373">
        <v>3</v>
      </c>
      <c r="F81" s="373" t="s">
        <v>40</v>
      </c>
      <c r="G81" s="373">
        <v>5</v>
      </c>
      <c r="H81" s="324"/>
      <c r="I81" s="7"/>
      <c r="J81" s="7"/>
      <c r="K81" s="7"/>
    </row>
    <row r="82" spans="1:11" ht="15.75" hidden="1" x14ac:dyDescent="0.25">
      <c r="A82" s="765">
        <f>'инновации+добровольчество0,369'!A80:B80</f>
        <v>0</v>
      </c>
      <c r="B82" s="765"/>
      <c r="C82" s="103"/>
      <c r="D82" s="80">
        <f>'инновации+добровольчество0,369'!D80</f>
        <v>0</v>
      </c>
      <c r="E82" s="70">
        <f>1*F78</f>
        <v>0.26200000000000001</v>
      </c>
      <c r="F82" s="77"/>
      <c r="G82" s="77"/>
      <c r="H82" s="77"/>
      <c r="I82" s="7"/>
      <c r="J82" s="7"/>
      <c r="K82" s="7"/>
    </row>
    <row r="83" spans="1:11" ht="15.75" hidden="1" x14ac:dyDescent="0.25">
      <c r="A83" s="762" t="s">
        <v>141</v>
      </c>
      <c r="B83" s="762"/>
      <c r="C83" s="102"/>
      <c r="D83" s="80">
        <f>'патриотика0,369'!D97</f>
        <v>0.1845</v>
      </c>
      <c r="E83" s="373">
        <f>1*F78</f>
        <v>0.26200000000000001</v>
      </c>
      <c r="F83" s="77"/>
      <c r="G83" s="77"/>
      <c r="H83" s="77"/>
      <c r="I83" s="7"/>
      <c r="J83" s="7"/>
      <c r="K83" s="7"/>
    </row>
    <row r="84" spans="1:11" ht="15.75" hidden="1" x14ac:dyDescent="0.25">
      <c r="A84" s="763" t="s">
        <v>87</v>
      </c>
      <c r="B84" s="764"/>
      <c r="C84" s="102"/>
      <c r="D84" s="80">
        <f>'патриотика0,369'!D98</f>
        <v>0.36899999999999999</v>
      </c>
      <c r="E84" s="373">
        <f>1*F78/2</f>
        <v>0.13100000000000001</v>
      </c>
      <c r="F84" s="77"/>
      <c r="G84" s="77"/>
      <c r="H84" s="77"/>
      <c r="I84" s="7"/>
      <c r="J84" s="7"/>
      <c r="K84" s="7"/>
    </row>
    <row r="85" spans="1:11" ht="15.75" hidden="1" x14ac:dyDescent="0.25">
      <c r="A85" s="762" t="s">
        <v>142</v>
      </c>
      <c r="B85" s="762"/>
      <c r="C85" s="102"/>
      <c r="D85" s="80" t="e">
        <f>'патриотика0,369'!#REF!</f>
        <v>#REF!</v>
      </c>
      <c r="E85" s="373">
        <f>1*F78</f>
        <v>0.26200000000000001</v>
      </c>
      <c r="F85" s="77"/>
      <c r="G85" s="77"/>
      <c r="H85" s="77"/>
      <c r="I85" s="7"/>
      <c r="J85" s="7"/>
      <c r="K85" s="7"/>
    </row>
    <row r="86" spans="1:11" ht="15.75" hidden="1" x14ac:dyDescent="0.25">
      <c r="A86" s="740" t="s">
        <v>28</v>
      </c>
      <c r="B86" s="740"/>
      <c r="C86" s="740"/>
      <c r="D86" s="740"/>
      <c r="E86" s="740"/>
      <c r="F86" s="740"/>
      <c r="G86" s="373"/>
      <c r="H86" s="373"/>
      <c r="I86" s="7"/>
      <c r="J86" s="7"/>
      <c r="K86" s="7"/>
    </row>
    <row r="87" spans="1:11" ht="14.45" customHeight="1" x14ac:dyDescent="0.25">
      <c r="A87" s="585" t="s">
        <v>254</v>
      </c>
      <c r="B87" s="585"/>
      <c r="C87" s="585"/>
      <c r="D87" s="585"/>
      <c r="E87" s="585"/>
      <c r="F87" s="585"/>
      <c r="G87" s="585"/>
      <c r="H87" s="585"/>
    </row>
    <row r="88" spans="1:11" ht="14.45" customHeight="1" x14ac:dyDescent="0.25">
      <c r="A88" s="352"/>
      <c r="B88" s="352"/>
      <c r="C88" s="348"/>
      <c r="D88" s="352"/>
      <c r="E88" s="348"/>
      <c r="F88" s="348">
        <v>0.26200000000000001</v>
      </c>
      <c r="G88" s="352"/>
      <c r="H88" s="348"/>
    </row>
    <row r="89" spans="1:11" s="7" customFormat="1" ht="31.5" customHeight="1" x14ac:dyDescent="0.25">
      <c r="A89" s="327" t="s">
        <v>0</v>
      </c>
      <c r="B89" s="581" t="s">
        <v>1</v>
      </c>
      <c r="C89" s="344"/>
      <c r="D89" s="581" t="s">
        <v>2</v>
      </c>
      <c r="E89" s="579" t="s">
        <v>3</v>
      </c>
      <c r="F89" s="580"/>
      <c r="G89" s="769" t="s">
        <v>35</v>
      </c>
      <c r="H89" s="344" t="s">
        <v>5</v>
      </c>
      <c r="I89" s="581" t="s">
        <v>6</v>
      </c>
    </row>
    <row r="90" spans="1:11" s="7" customFormat="1" ht="30" x14ac:dyDescent="0.25">
      <c r="A90" s="420"/>
      <c r="B90" s="768"/>
      <c r="C90" s="344"/>
      <c r="D90" s="768"/>
      <c r="E90" s="344" t="s">
        <v>311</v>
      </c>
      <c r="F90" s="344" t="s">
        <v>306</v>
      </c>
      <c r="G90" s="770"/>
      <c r="H90" s="344" t="s">
        <v>51</v>
      </c>
      <c r="I90" s="768"/>
    </row>
    <row r="91" spans="1:11" s="7" customFormat="1" ht="15.75" x14ac:dyDescent="0.25">
      <c r="A91" s="421"/>
      <c r="B91" s="582"/>
      <c r="C91" s="344"/>
      <c r="D91" s="582"/>
      <c r="E91" s="344" t="s">
        <v>4</v>
      </c>
      <c r="F91" s="53"/>
      <c r="G91" s="771"/>
      <c r="H91" s="344" t="s">
        <v>313</v>
      </c>
      <c r="I91" s="582"/>
    </row>
    <row r="92" spans="1:11" s="7" customFormat="1" ht="15.75" x14ac:dyDescent="0.25">
      <c r="A92" s="744">
        <v>1</v>
      </c>
      <c r="B92" s="581">
        <v>2</v>
      </c>
      <c r="C92" s="344"/>
      <c r="D92" s="581">
        <v>3</v>
      </c>
      <c r="E92" s="581" t="s">
        <v>312</v>
      </c>
      <c r="F92" s="581">
        <v>5</v>
      </c>
      <c r="G92" s="769" t="s">
        <v>7</v>
      </c>
      <c r="H92" s="344" t="s">
        <v>52</v>
      </c>
      <c r="I92" s="581" t="s">
        <v>53</v>
      </c>
    </row>
    <row r="93" spans="1:11" s="7" customFormat="1" ht="15.75" x14ac:dyDescent="0.25">
      <c r="A93" s="745"/>
      <c r="B93" s="582"/>
      <c r="C93" s="344"/>
      <c r="D93" s="582"/>
      <c r="E93" s="582"/>
      <c r="F93" s="582"/>
      <c r="G93" s="771"/>
      <c r="H93" s="54">
        <v>1774.4</v>
      </c>
      <c r="I93" s="582"/>
    </row>
    <row r="94" spans="1:11" s="7" customFormat="1" ht="15.75" x14ac:dyDescent="0.25">
      <c r="A94" s="422" t="str">
        <f>'инновации+добровольчество0,369'!A83</f>
        <v>Заведующий МЦ</v>
      </c>
      <c r="B94" s="88">
        <v>82921.14</v>
      </c>
      <c r="C94" s="88"/>
      <c r="D94" s="344">
        <f>1*F88</f>
        <v>0.26200000000000001</v>
      </c>
      <c r="E94" s="56">
        <f>D94*1774.4</f>
        <v>464.89280000000002</v>
      </c>
      <c r="F94" s="57">
        <v>1</v>
      </c>
      <c r="G94" s="58">
        <f>E94/F94</f>
        <v>464.89280000000002</v>
      </c>
      <c r="H94" s="56">
        <f>B94*1.302/1774.4*12</f>
        <v>730.13970432822362</v>
      </c>
      <c r="I94" s="56">
        <f>G94*H94</f>
        <v>339436.69153632002</v>
      </c>
    </row>
    <row r="95" spans="1:11" s="7" customFormat="1" ht="15.75" x14ac:dyDescent="0.25">
      <c r="A95" s="422" t="str">
        <f>'инновации+добровольчество0,369'!A84</f>
        <v>Водитель</v>
      </c>
      <c r="B95" s="37">
        <v>29422</v>
      </c>
      <c r="C95" s="173"/>
      <c r="D95" s="344">
        <f>1*F88</f>
        <v>0.26200000000000001</v>
      </c>
      <c r="E95" s="56">
        <f>D95*1774.4</f>
        <v>464.89280000000002</v>
      </c>
      <c r="F95" s="57">
        <v>1</v>
      </c>
      <c r="G95" s="58">
        <f t="shared" ref="G95:G97" si="3">E95/F95</f>
        <v>464.89280000000002</v>
      </c>
      <c r="H95" s="56">
        <f>B95*1.302/1774.4*12</f>
        <v>259.06747520288548</v>
      </c>
      <c r="I95" s="56">
        <f>G95*H95</f>
        <v>120438.603936</v>
      </c>
    </row>
    <row r="96" spans="1:11" s="7" customFormat="1" ht="15.75" x14ac:dyDescent="0.25">
      <c r="A96" s="422" t="str">
        <f>'инновации+добровольчество0,369'!A85</f>
        <v>Рабочий по обслуживанию здания</v>
      </c>
      <c r="B96" s="58">
        <v>29422</v>
      </c>
      <c r="C96" s="58"/>
      <c r="D96" s="344">
        <f>0.5*F88</f>
        <v>0.13100000000000001</v>
      </c>
      <c r="E96" s="56">
        <f>D96*1774.4</f>
        <v>232.44640000000001</v>
      </c>
      <c r="F96" s="57">
        <v>1</v>
      </c>
      <c r="G96" s="58">
        <f t="shared" si="3"/>
        <v>232.44640000000001</v>
      </c>
      <c r="H96" s="56">
        <f>B96*1.302/1774.4*12</f>
        <v>259.06747520288548</v>
      </c>
      <c r="I96" s="56">
        <f>G96*H96</f>
        <v>60219.301968</v>
      </c>
    </row>
    <row r="97" spans="1:10" s="7" customFormat="1" ht="15.75" x14ac:dyDescent="0.25">
      <c r="A97" s="422" t="str">
        <f>'инновации+добровольчество0,369'!A86</f>
        <v>Уборщик служебных помещений</v>
      </c>
      <c r="B97" s="37">
        <v>29422</v>
      </c>
      <c r="C97" s="346"/>
      <c r="D97" s="344">
        <f>1*F88</f>
        <v>0.26200000000000001</v>
      </c>
      <c r="E97" s="56">
        <f>D97*1774.4</f>
        <v>464.89280000000002</v>
      </c>
      <c r="F97" s="57">
        <v>1</v>
      </c>
      <c r="G97" s="58">
        <f t="shared" si="3"/>
        <v>464.89280000000002</v>
      </c>
      <c r="H97" s="56">
        <f>B97*1.302/1774.4*12</f>
        <v>259.06747520288548</v>
      </c>
      <c r="I97" s="56">
        <f>G97*H97</f>
        <v>120438.603936</v>
      </c>
      <c r="J97" s="169"/>
    </row>
    <row r="98" spans="1:10" s="7" customFormat="1" ht="15.75" x14ac:dyDescent="0.25">
      <c r="A98" s="747" t="s">
        <v>28</v>
      </c>
      <c r="B98" s="748"/>
      <c r="C98" s="748"/>
      <c r="D98" s="748"/>
      <c r="E98" s="748"/>
      <c r="F98" s="749"/>
      <c r="G98" s="369"/>
      <c r="H98" s="369"/>
      <c r="I98" s="419">
        <f>SUM(I94:I97)</f>
        <v>640533.2013763201</v>
      </c>
    </row>
    <row r="99" spans="1:10" ht="18.75" x14ac:dyDescent="0.25">
      <c r="A99" s="352"/>
      <c r="B99" s="153"/>
      <c r="C99" s="153"/>
      <c r="D99" s="213"/>
      <c r="E99" s="213"/>
      <c r="F99" s="213"/>
      <c r="G99" s="213"/>
      <c r="H99" s="216"/>
    </row>
    <row r="100" spans="1:10" ht="18.75" x14ac:dyDescent="0.25">
      <c r="A100" s="352"/>
      <c r="B100" s="153"/>
      <c r="C100" s="153"/>
      <c r="D100" s="213"/>
      <c r="E100" s="213"/>
      <c r="F100" s="213"/>
      <c r="G100" s="213"/>
      <c r="H100" s="216"/>
    </row>
    <row r="101" spans="1:10" ht="14.45" hidden="1" customHeight="1" x14ac:dyDescent="0.25">
      <c r="A101" s="585" t="s">
        <v>181</v>
      </c>
      <c r="B101" s="585"/>
      <c r="C101" s="585"/>
      <c r="D101" s="625"/>
      <c r="E101" s="625"/>
      <c r="F101" s="625"/>
      <c r="G101" s="625"/>
      <c r="H101" s="625"/>
    </row>
    <row r="102" spans="1:10" ht="14.45" hidden="1" customHeight="1" x14ac:dyDescent="0.25">
      <c r="A102" s="586" t="s">
        <v>60</v>
      </c>
      <c r="B102" s="630" t="s">
        <v>155</v>
      </c>
      <c r="C102" s="631"/>
      <c r="D102" s="604"/>
      <c r="E102" s="636"/>
      <c r="F102" s="605"/>
      <c r="G102" s="214"/>
      <c r="H102" s="214"/>
    </row>
    <row r="103" spans="1:10" ht="14.45" hidden="1" customHeight="1" x14ac:dyDescent="0.25">
      <c r="A103" s="587"/>
      <c r="B103" s="632"/>
      <c r="C103" s="633"/>
      <c r="D103" s="637" t="s">
        <v>159</v>
      </c>
      <c r="E103" s="587" t="s">
        <v>165</v>
      </c>
      <c r="F103" s="587" t="s">
        <v>6</v>
      </c>
      <c r="G103" s="45"/>
    </row>
    <row r="104" spans="1:10" hidden="1" x14ac:dyDescent="0.25">
      <c r="A104" s="588"/>
      <c r="B104" s="634"/>
      <c r="C104" s="635"/>
      <c r="D104" s="638"/>
      <c r="E104" s="588"/>
      <c r="F104" s="588"/>
      <c r="G104" s="45"/>
    </row>
    <row r="105" spans="1:10" hidden="1" x14ac:dyDescent="0.25">
      <c r="A105" s="170">
        <v>1</v>
      </c>
      <c r="B105" s="604">
        <v>2</v>
      </c>
      <c r="C105" s="605"/>
      <c r="D105" s="170">
        <v>5</v>
      </c>
      <c r="E105" s="170">
        <v>6</v>
      </c>
      <c r="F105" s="170">
        <v>7</v>
      </c>
      <c r="G105" s="45"/>
    </row>
    <row r="106" spans="1:10" hidden="1" x14ac:dyDescent="0.25">
      <c r="A106" s="332" t="s">
        <v>162</v>
      </c>
      <c r="B106" s="244">
        <f>E83</f>
        <v>0.26200000000000001</v>
      </c>
      <c r="C106" s="333"/>
      <c r="D106" s="152">
        <v>4559.1400000000003</v>
      </c>
      <c r="E106" s="185">
        <f t="shared" ref="E106:E108" si="4">D106*30.2%</f>
        <v>1376.8602800000001</v>
      </c>
      <c r="F106" s="185"/>
      <c r="G106" s="45"/>
    </row>
    <row r="107" spans="1:10" hidden="1" x14ac:dyDescent="0.25">
      <c r="A107" s="332" t="s">
        <v>163</v>
      </c>
      <c r="B107" s="244">
        <f>E84</f>
        <v>0.13100000000000001</v>
      </c>
      <c r="C107" s="333"/>
      <c r="D107" s="152">
        <v>2279.5700000000002</v>
      </c>
      <c r="E107" s="185">
        <f t="shared" si="4"/>
        <v>688.43014000000005</v>
      </c>
      <c r="F107" s="185"/>
      <c r="G107" s="45"/>
    </row>
    <row r="108" spans="1:10" hidden="1" x14ac:dyDescent="0.25">
      <c r="A108" s="332" t="s">
        <v>142</v>
      </c>
      <c r="B108" s="244">
        <f>E85</f>
        <v>0.26200000000000001</v>
      </c>
      <c r="C108" s="333"/>
      <c r="D108" s="152">
        <v>4559.1400000000003</v>
      </c>
      <c r="E108" s="185">
        <f t="shared" si="4"/>
        <v>1376.8602800000001</v>
      </c>
      <c r="F108" s="185"/>
      <c r="G108" s="45"/>
    </row>
    <row r="109" spans="1:10" hidden="1" x14ac:dyDescent="0.25">
      <c r="A109" s="155"/>
      <c r="B109" s="330"/>
      <c r="C109" s="156"/>
      <c r="D109" s="129">
        <v>0</v>
      </c>
      <c r="E109" s="129">
        <v>0</v>
      </c>
      <c r="F109" s="293">
        <v>0</v>
      </c>
      <c r="G109" s="45"/>
    </row>
    <row r="110" spans="1:10" ht="15.75" x14ac:dyDescent="0.25">
      <c r="A110" s="4"/>
      <c r="B110" s="163"/>
      <c r="C110" s="163"/>
      <c r="D110" s="163"/>
      <c r="E110" s="163"/>
      <c r="F110" s="163"/>
      <c r="G110" s="169"/>
      <c r="H110" s="7"/>
      <c r="I110" s="7"/>
    </row>
    <row r="111" spans="1:10" ht="15.75" x14ac:dyDescent="0.25">
      <c r="A111" s="4"/>
      <c r="B111" s="163"/>
      <c r="C111" s="163"/>
      <c r="D111" s="163"/>
      <c r="E111" s="163"/>
      <c r="F111" s="163"/>
      <c r="G111" s="169"/>
      <c r="H111" s="7"/>
      <c r="I111" s="7"/>
    </row>
    <row r="112" spans="1:10" ht="15.75" x14ac:dyDescent="0.25">
      <c r="A112" s="629" t="s">
        <v>12</v>
      </c>
      <c r="B112" s="629"/>
      <c r="C112" s="629"/>
      <c r="D112" s="629"/>
      <c r="E112" s="629"/>
      <c r="F112" s="629"/>
      <c r="G112" s="169"/>
      <c r="H112" s="7"/>
      <c r="I112" s="7"/>
    </row>
    <row r="113" spans="1:9" ht="15.75" x14ac:dyDescent="0.25">
      <c r="A113" s="163"/>
      <c r="B113" s="163"/>
      <c r="C113" s="163"/>
      <c r="D113" s="163"/>
      <c r="E113" s="163"/>
      <c r="F113" s="168">
        <f>F78</f>
        <v>0.26200000000000001</v>
      </c>
      <c r="G113" s="169"/>
      <c r="H113" s="7"/>
      <c r="I113" s="7"/>
    </row>
    <row r="114" spans="1:9" ht="15.75" x14ac:dyDescent="0.25">
      <c r="A114" s="740" t="s">
        <v>13</v>
      </c>
      <c r="B114" s="740" t="s">
        <v>11</v>
      </c>
      <c r="C114" s="373"/>
      <c r="D114" s="740" t="s">
        <v>14</v>
      </c>
      <c r="E114" s="740" t="s">
        <v>90</v>
      </c>
      <c r="F114" s="740" t="s">
        <v>6</v>
      </c>
      <c r="G114" s="169"/>
      <c r="H114" s="7"/>
      <c r="I114" s="7"/>
    </row>
    <row r="115" spans="1:9" ht="3.6" customHeight="1" x14ac:dyDescent="0.25">
      <c r="A115" s="740"/>
      <c r="B115" s="740"/>
      <c r="C115" s="373"/>
      <c r="D115" s="740"/>
      <c r="E115" s="740"/>
      <c r="F115" s="740"/>
      <c r="G115" s="169"/>
      <c r="H115" s="7"/>
      <c r="I115" s="7"/>
    </row>
    <row r="116" spans="1:9" ht="16.5" thickBot="1" x14ac:dyDescent="0.3">
      <c r="A116" s="373">
        <v>1</v>
      </c>
      <c r="B116" s="373">
        <v>2</v>
      </c>
      <c r="C116" s="373"/>
      <c r="D116" s="373">
        <v>3</v>
      </c>
      <c r="E116" s="373">
        <v>4</v>
      </c>
      <c r="F116" s="373" t="s">
        <v>174</v>
      </c>
      <c r="G116" s="169"/>
      <c r="H116" s="7"/>
      <c r="I116" s="7"/>
    </row>
    <row r="117" spans="1:9" ht="15.75" x14ac:dyDescent="0.25">
      <c r="A117" s="81" t="str">
        <f>'инновации+добровольчество0,369'!A112</f>
        <v>Теплоэнергия</v>
      </c>
      <c r="B117" s="373" t="str">
        <f>'инновации+добровольчество0,369'!B112</f>
        <v>Гкал</v>
      </c>
      <c r="C117" s="373"/>
      <c r="D117" s="463">
        <f>55*F113</f>
        <v>14.41</v>
      </c>
      <c r="E117" s="468">
        <v>3300</v>
      </c>
      <c r="F117" s="77">
        <f>D117*E117+0.02</f>
        <v>47553.02</v>
      </c>
      <c r="G117" s="169"/>
      <c r="H117" s="7"/>
      <c r="I117" s="7"/>
    </row>
    <row r="118" spans="1:9" ht="15.75" x14ac:dyDescent="0.25">
      <c r="A118" s="81" t="str">
        <f>'инновации+добровольчество0,369'!A113</f>
        <v xml:space="preserve">Водоснабжение </v>
      </c>
      <c r="B118" s="373" t="str">
        <f>'инновации+добровольчество0,369'!B113</f>
        <v>м2</v>
      </c>
      <c r="C118" s="373"/>
      <c r="D118" s="433">
        <f>106.3*F113</f>
        <v>27.8506</v>
      </c>
      <c r="E118" s="427">
        <v>60.95</v>
      </c>
      <c r="F118" s="77">
        <f t="shared" ref="F118:F122" si="5">D118*E118</f>
        <v>1697.4940700000002</v>
      </c>
      <c r="G118" s="169"/>
      <c r="H118" s="7"/>
      <c r="I118" s="7"/>
    </row>
    <row r="119" spans="1:9" ht="15.75" x14ac:dyDescent="0.25">
      <c r="A119" s="81" t="str">
        <f>'инновации+добровольчество0,369'!A114</f>
        <v>Водоотведение (септик)</v>
      </c>
      <c r="B119" s="373" t="str">
        <f>'инновации+добровольчество0,369'!B114</f>
        <v>м3</v>
      </c>
      <c r="C119" s="373"/>
      <c r="D119" s="433">
        <f>6*F113</f>
        <v>1.5720000000000001</v>
      </c>
      <c r="E119" s="427">
        <v>10000</v>
      </c>
      <c r="F119" s="77">
        <f t="shared" si="5"/>
        <v>15720</v>
      </c>
      <c r="G119" s="169"/>
      <c r="H119" s="7"/>
      <c r="I119" s="7"/>
    </row>
    <row r="120" spans="1:9" ht="15.75" x14ac:dyDescent="0.25">
      <c r="A120" s="81" t="str">
        <f>'инновации+добровольчество0,369'!A115</f>
        <v>Электроэнергия</v>
      </c>
      <c r="B120" s="373" t="str">
        <f>'инновации+добровольчество0,369'!B115</f>
        <v>МВт час.</v>
      </c>
      <c r="C120" s="373"/>
      <c r="D120" s="433">
        <f>6*F113</f>
        <v>1.5720000000000001</v>
      </c>
      <c r="E120" s="427">
        <v>7224.49</v>
      </c>
      <c r="F120" s="77">
        <f t="shared" si="5"/>
        <v>11356.898279999999</v>
      </c>
      <c r="G120" s="169"/>
      <c r="H120" s="7"/>
      <c r="I120" s="7"/>
    </row>
    <row r="121" spans="1:9" ht="15.75" x14ac:dyDescent="0.25">
      <c r="A121" s="232" t="str">
        <f>'инновации+добровольчество0,369'!A116</f>
        <v>ТКО</v>
      </c>
      <c r="B121" s="373" t="str">
        <f>'инновации+добровольчество0,369'!B116</f>
        <v>договор</v>
      </c>
      <c r="C121" s="334"/>
      <c r="D121" s="433">
        <f>3.636*F113</f>
        <v>0.95263200000000003</v>
      </c>
      <c r="E121" s="427">
        <v>2134.85</v>
      </c>
      <c r="F121" s="77">
        <f t="shared" si="5"/>
        <v>2033.7264252</v>
      </c>
      <c r="G121" s="169"/>
      <c r="H121" s="7"/>
      <c r="I121" s="7"/>
    </row>
    <row r="122" spans="1:9" ht="16.5" thickBot="1" x14ac:dyDescent="0.3">
      <c r="A122" s="232" t="str">
        <f>'инновации+добровольчество0,369'!A117</f>
        <v>Электроэнергия (резерв)</v>
      </c>
      <c r="B122" s="373" t="str">
        <f>'инновации+добровольчество0,369'!B117</f>
        <v>МВт час.</v>
      </c>
      <c r="C122" s="334"/>
      <c r="D122" s="464">
        <f>F113</f>
        <v>0.26200000000000001</v>
      </c>
      <c r="E122" s="469">
        <v>32226.19</v>
      </c>
      <c r="F122" s="77">
        <f t="shared" si="5"/>
        <v>8443.2617800000007</v>
      </c>
      <c r="G122" s="169"/>
      <c r="H122" s="7"/>
      <c r="I122" s="7"/>
    </row>
    <row r="123" spans="1:9" ht="18.75" x14ac:dyDescent="0.25">
      <c r="A123" s="761"/>
      <c r="B123" s="761"/>
      <c r="C123" s="761"/>
      <c r="D123" s="761"/>
      <c r="E123" s="761"/>
      <c r="F123" s="298">
        <f>SUM(F117:F122)</f>
        <v>86804.400555200002</v>
      </c>
      <c r="G123" s="169"/>
      <c r="H123" s="7"/>
      <c r="I123" s="7"/>
    </row>
    <row r="124" spans="1:9" ht="18.75" x14ac:dyDescent="0.25">
      <c r="A124" s="251"/>
      <c r="B124" s="251"/>
      <c r="C124" s="251"/>
      <c r="D124" s="251"/>
      <c r="E124" s="251"/>
      <c r="F124" s="252"/>
      <c r="G124" s="253"/>
      <c r="H124" s="7"/>
      <c r="I124" s="7"/>
    </row>
    <row r="125" spans="1:9" s="7" customFormat="1" ht="25.5" x14ac:dyDescent="0.25">
      <c r="A125" s="355" t="s">
        <v>111</v>
      </c>
      <c r="B125" s="367" t="s">
        <v>112</v>
      </c>
      <c r="C125" s="249"/>
      <c r="D125" s="367" t="s">
        <v>116</v>
      </c>
      <c r="E125" s="367" t="s">
        <v>113</v>
      </c>
      <c r="F125" s="367" t="s">
        <v>114</v>
      </c>
      <c r="G125" s="250" t="s">
        <v>6</v>
      </c>
    </row>
    <row r="126" spans="1:9" s="7" customFormat="1" ht="15.75" x14ac:dyDescent="0.25">
      <c r="A126" s="332">
        <v>1</v>
      </c>
      <c r="B126" s="334">
        <v>2</v>
      </c>
      <c r="C126" s="358"/>
      <c r="D126" s="334">
        <v>3</v>
      </c>
      <c r="E126" s="334">
        <v>4</v>
      </c>
      <c r="F126" s="334">
        <v>5</v>
      </c>
      <c r="G126" s="381" t="s">
        <v>314</v>
      </c>
    </row>
    <row r="127" spans="1:9" s="7" customFormat="1" ht="15.75" x14ac:dyDescent="0.25">
      <c r="A127" s="334" t="s">
        <v>115</v>
      </c>
      <c r="B127" s="334">
        <v>1</v>
      </c>
      <c r="C127" s="334">
        <f>'инновации+добровольчество0,369'!C103</f>
        <v>0</v>
      </c>
      <c r="D127" s="334">
        <f>'инновации+добровольчество0,369'!D103</f>
        <v>12</v>
      </c>
      <c r="E127" s="334">
        <f>'инновации+добровольчество0,369'!E103</f>
        <v>75</v>
      </c>
      <c r="F127" s="334">
        <v>900</v>
      </c>
      <c r="G127" s="166">
        <f>F127*F113</f>
        <v>235.8</v>
      </c>
    </row>
    <row r="128" spans="1:9" s="7" customFormat="1" ht="18.75" x14ac:dyDescent="0.25">
      <c r="A128" s="128"/>
      <c r="B128" s="128"/>
      <c r="C128" s="128"/>
      <c r="D128" s="128"/>
      <c r="E128" s="330" t="s">
        <v>88</v>
      </c>
      <c r="F128" s="129">
        <f>F127</f>
        <v>900</v>
      </c>
      <c r="G128" s="297">
        <f>G127</f>
        <v>235.8</v>
      </c>
    </row>
    <row r="129" spans="1:9" ht="15.75" x14ac:dyDescent="0.25">
      <c r="A129" s="717" t="s">
        <v>59</v>
      </c>
      <c r="B129" s="717"/>
      <c r="C129" s="717"/>
      <c r="D129" s="717"/>
      <c r="E129" s="717"/>
      <c r="F129" s="717"/>
      <c r="G129" s="169"/>
      <c r="H129" s="7"/>
      <c r="I129" s="7"/>
    </row>
    <row r="130" spans="1:9" ht="15.75" x14ac:dyDescent="0.25">
      <c r="A130" s="372" t="s">
        <v>81</v>
      </c>
      <c r="B130" s="6" t="s">
        <v>252</v>
      </c>
      <c r="C130" s="6"/>
      <c r="D130" s="6"/>
      <c r="E130" s="7"/>
      <c r="F130" s="7"/>
      <c r="G130" s="169"/>
      <c r="H130" s="7"/>
      <c r="I130" s="7"/>
    </row>
    <row r="131" spans="1:9" ht="15.75" x14ac:dyDescent="0.25">
      <c r="A131" s="7"/>
      <c r="B131" s="7"/>
      <c r="C131" s="7"/>
      <c r="D131" s="160">
        <f>F113</f>
        <v>0.26200000000000001</v>
      </c>
      <c r="E131" s="7"/>
      <c r="F131" s="7"/>
      <c r="G131" s="169"/>
      <c r="H131" s="7"/>
      <c r="I131" s="7"/>
    </row>
    <row r="132" spans="1:9" ht="15" customHeight="1" x14ac:dyDescent="0.25">
      <c r="A132" s="706" t="s">
        <v>121</v>
      </c>
      <c r="B132" s="706"/>
      <c r="C132" s="363"/>
      <c r="D132" s="706" t="s">
        <v>11</v>
      </c>
      <c r="E132" s="707" t="s">
        <v>48</v>
      </c>
      <c r="F132" s="707" t="s">
        <v>15</v>
      </c>
      <c r="G132" s="758" t="s">
        <v>6</v>
      </c>
      <c r="H132" s="7"/>
      <c r="I132" s="7"/>
    </row>
    <row r="133" spans="1:9" ht="15.75" x14ac:dyDescent="0.25">
      <c r="A133" s="706"/>
      <c r="B133" s="706"/>
      <c r="C133" s="363"/>
      <c r="D133" s="706"/>
      <c r="E133" s="708"/>
      <c r="F133" s="708"/>
      <c r="G133" s="759"/>
      <c r="H133" s="7"/>
      <c r="I133" s="7"/>
    </row>
    <row r="134" spans="1:9" ht="15.75" x14ac:dyDescent="0.25">
      <c r="A134" s="703">
        <v>1</v>
      </c>
      <c r="B134" s="705"/>
      <c r="C134" s="364"/>
      <c r="D134" s="363">
        <v>2</v>
      </c>
      <c r="E134" s="363">
        <v>3</v>
      </c>
      <c r="F134" s="363">
        <v>4</v>
      </c>
      <c r="G134" s="87" t="s">
        <v>68</v>
      </c>
      <c r="H134" s="7"/>
      <c r="I134" s="7"/>
    </row>
    <row r="135" spans="1:9" ht="15.75" x14ac:dyDescent="0.25">
      <c r="A135" s="710" t="str">
        <f>A48</f>
        <v>Суточные</v>
      </c>
      <c r="B135" s="711"/>
      <c r="C135" s="366"/>
      <c r="D135" s="363" t="str">
        <f>D48</f>
        <v>сутки</v>
      </c>
      <c r="E135" s="377">
        <f>19*4*D131</f>
        <v>19.911999999999999</v>
      </c>
      <c r="F135" s="377">
        <f>F48</f>
        <v>450</v>
      </c>
      <c r="G135" s="87">
        <f>E135*F135</f>
        <v>8960.4</v>
      </c>
      <c r="H135" s="7"/>
      <c r="I135" s="7"/>
    </row>
    <row r="136" spans="1:9" ht="15.75" x14ac:dyDescent="0.25">
      <c r="A136" s="710" t="str">
        <f>A49</f>
        <v>Проезд</v>
      </c>
      <c r="B136" s="711"/>
      <c r="C136" s="366"/>
      <c r="D136" s="363" t="str">
        <f>D49</f>
        <v xml:space="preserve">Ед. </v>
      </c>
      <c r="E136" s="377">
        <f>19*D131</f>
        <v>4.9779999999999998</v>
      </c>
      <c r="F136" s="377">
        <f>F49</f>
        <v>6000</v>
      </c>
      <c r="G136" s="87">
        <f t="shared" ref="G136" si="6">E136*F136</f>
        <v>29868</v>
      </c>
      <c r="H136" s="7"/>
      <c r="I136" s="7"/>
    </row>
    <row r="137" spans="1:9" ht="15.75" x14ac:dyDescent="0.25">
      <c r="A137" s="710" t="str">
        <f>A50</f>
        <v xml:space="preserve">Проживание </v>
      </c>
      <c r="B137" s="711"/>
      <c r="C137" s="366"/>
      <c r="D137" s="363" t="str">
        <f>D50</f>
        <v>сутки</v>
      </c>
      <c r="E137" s="377">
        <f>19*3*D131</f>
        <v>14.934000000000001</v>
      </c>
      <c r="F137" s="377">
        <f>F50</f>
        <v>1610.52</v>
      </c>
      <c r="G137" s="87">
        <f>E137*F137+0.09</f>
        <v>24051.595680000002</v>
      </c>
      <c r="H137" s="7"/>
      <c r="I137" s="7"/>
    </row>
    <row r="138" spans="1:9" ht="18.75" x14ac:dyDescent="0.25">
      <c r="A138" s="712" t="s">
        <v>58</v>
      </c>
      <c r="B138" s="713"/>
      <c r="C138" s="374"/>
      <c r="D138" s="363"/>
      <c r="E138" s="83"/>
      <c r="F138" s="83"/>
      <c r="G138" s="286">
        <f>SUM(G135:G137)</f>
        <v>62879.995680000007</v>
      </c>
      <c r="H138" s="7"/>
      <c r="I138" s="7"/>
    </row>
    <row r="139" spans="1:9" ht="15.75" x14ac:dyDescent="0.25">
      <c r="A139" s="732" t="s">
        <v>36</v>
      </c>
      <c r="B139" s="732"/>
      <c r="C139" s="732"/>
      <c r="D139" s="732"/>
      <c r="E139" s="732"/>
      <c r="F139" s="732"/>
      <c r="G139" s="191"/>
      <c r="H139" s="7"/>
      <c r="I139" s="7"/>
    </row>
    <row r="140" spans="1:9" ht="15.75" x14ac:dyDescent="0.25">
      <c r="A140" s="7"/>
      <c r="B140" s="7"/>
      <c r="C140" s="7"/>
      <c r="D140" s="167">
        <f>D131</f>
        <v>0.26200000000000001</v>
      </c>
      <c r="E140" s="7"/>
      <c r="F140" s="7"/>
      <c r="G140" s="169"/>
      <c r="H140" s="7"/>
      <c r="I140" s="7"/>
    </row>
    <row r="141" spans="1:9" ht="30" customHeight="1" x14ac:dyDescent="0.25">
      <c r="A141" s="706" t="s">
        <v>24</v>
      </c>
      <c r="B141" s="706" t="s">
        <v>11</v>
      </c>
      <c r="C141" s="363"/>
      <c r="D141" s="706" t="s">
        <v>48</v>
      </c>
      <c r="E141" s="706" t="s">
        <v>90</v>
      </c>
      <c r="F141" s="707" t="s">
        <v>177</v>
      </c>
      <c r="G141" s="758" t="s">
        <v>6</v>
      </c>
      <c r="H141" s="7"/>
      <c r="I141" s="7"/>
    </row>
    <row r="142" spans="1:9" ht="15.75" customHeight="1" x14ac:dyDescent="0.25">
      <c r="A142" s="706"/>
      <c r="B142" s="706"/>
      <c r="C142" s="363"/>
      <c r="D142" s="706"/>
      <c r="E142" s="706"/>
      <c r="F142" s="708"/>
      <c r="G142" s="759"/>
      <c r="H142" s="7"/>
      <c r="I142" s="7"/>
    </row>
    <row r="143" spans="1:9" ht="16.5" thickBot="1" x14ac:dyDescent="0.3">
      <c r="A143" s="363">
        <v>1</v>
      </c>
      <c r="B143" s="363">
        <v>2</v>
      </c>
      <c r="C143" s="363"/>
      <c r="D143" s="363">
        <v>3</v>
      </c>
      <c r="E143" s="363">
        <v>4</v>
      </c>
      <c r="F143" s="363">
        <v>5</v>
      </c>
      <c r="G143" s="82" t="s">
        <v>69</v>
      </c>
      <c r="H143" s="7"/>
      <c r="I143" s="7"/>
    </row>
    <row r="144" spans="1:9" ht="21.75" customHeight="1" x14ac:dyDescent="0.25">
      <c r="A144" s="470" t="s">
        <v>259</v>
      </c>
      <c r="B144" s="344" t="s">
        <v>22</v>
      </c>
      <c r="C144" s="363"/>
      <c r="D144" s="435">
        <f>52*D140</f>
        <v>13.624000000000001</v>
      </c>
      <c r="E144" s="468">
        <v>6.6</v>
      </c>
      <c r="F144" s="344">
        <v>12</v>
      </c>
      <c r="G144" s="82">
        <f>D144*E144*F144-0.01</f>
        <v>1079.0108</v>
      </c>
      <c r="H144" s="7"/>
      <c r="I144" s="7"/>
    </row>
    <row r="145" spans="1:9" ht="15.75" x14ac:dyDescent="0.25">
      <c r="A145" s="471" t="s">
        <v>260</v>
      </c>
      <c r="B145" s="344" t="s">
        <v>22</v>
      </c>
      <c r="C145" s="363"/>
      <c r="D145" s="432">
        <f>10.02*D140</f>
        <v>2.6252399999999998</v>
      </c>
      <c r="E145" s="427">
        <v>15</v>
      </c>
      <c r="F145" s="344">
        <v>12</v>
      </c>
      <c r="G145" s="82">
        <f t="shared" ref="G145:G148" si="7">D145*E145*F145</f>
        <v>472.54319999999996</v>
      </c>
      <c r="H145" s="7"/>
      <c r="I145" s="7"/>
    </row>
    <row r="146" spans="1:9" ht="15.75" x14ac:dyDescent="0.25">
      <c r="A146" s="471" t="s">
        <v>176</v>
      </c>
      <c r="B146" s="344" t="s">
        <v>22</v>
      </c>
      <c r="C146" s="363"/>
      <c r="D146" s="433">
        <f>1*D140</f>
        <v>0.26200000000000001</v>
      </c>
      <c r="E146" s="434">
        <v>2183</v>
      </c>
      <c r="F146" s="344">
        <v>12</v>
      </c>
      <c r="G146" s="82">
        <f t="shared" si="7"/>
        <v>6863.3520000000008</v>
      </c>
      <c r="H146" s="7"/>
      <c r="I146" s="7"/>
    </row>
    <row r="147" spans="1:9" ht="15.75" x14ac:dyDescent="0.25">
      <c r="A147" s="471" t="s">
        <v>261</v>
      </c>
      <c r="B147" s="344" t="s">
        <v>22</v>
      </c>
      <c r="C147" s="363"/>
      <c r="D147" s="433">
        <f>1*D140</f>
        <v>0.26200000000000001</v>
      </c>
      <c r="E147" s="434">
        <v>8166.67</v>
      </c>
      <c r="F147" s="344">
        <v>12</v>
      </c>
      <c r="G147" s="82">
        <f t="shared" si="7"/>
        <v>25676.010479999997</v>
      </c>
      <c r="H147" s="7"/>
      <c r="I147" s="7"/>
    </row>
    <row r="148" spans="1:9" ht="16.5" thickBot="1" x14ac:dyDescent="0.3">
      <c r="A148" s="472" t="s">
        <v>315</v>
      </c>
      <c r="B148" s="344" t="s">
        <v>84</v>
      </c>
      <c r="C148" s="363"/>
      <c r="D148" s="433">
        <f>4*D140</f>
        <v>1.048</v>
      </c>
      <c r="E148" s="473">
        <v>3508</v>
      </c>
      <c r="F148" s="344">
        <v>1</v>
      </c>
      <c r="G148" s="82">
        <f t="shared" si="7"/>
        <v>3676.384</v>
      </c>
      <c r="H148" s="7"/>
      <c r="I148" s="7"/>
    </row>
    <row r="149" spans="1:9" ht="18.75" x14ac:dyDescent="0.3">
      <c r="A149" s="755" t="s">
        <v>26</v>
      </c>
      <c r="B149" s="756"/>
      <c r="C149" s="756"/>
      <c r="D149" s="756"/>
      <c r="E149" s="756"/>
      <c r="F149" s="757"/>
      <c r="G149" s="291">
        <f>SUM(G144:G148)</f>
        <v>37767.300479999998</v>
      </c>
      <c r="H149" s="7"/>
      <c r="I149" s="7"/>
    </row>
    <row r="150" spans="1:9" ht="15.75" x14ac:dyDescent="0.25">
      <c r="A150" s="732" t="s">
        <v>55</v>
      </c>
      <c r="B150" s="732"/>
      <c r="C150" s="732"/>
      <c r="D150" s="732"/>
      <c r="E150" s="732"/>
      <c r="F150" s="732"/>
      <c r="G150" s="169"/>
      <c r="H150" s="7"/>
      <c r="I150" s="7"/>
    </row>
    <row r="151" spans="1:9" ht="15.75" x14ac:dyDescent="0.25">
      <c r="A151" s="7"/>
      <c r="B151" s="7"/>
      <c r="C151" s="7"/>
      <c r="D151" s="167">
        <f>D140</f>
        <v>0.26200000000000001</v>
      </c>
      <c r="E151" s="7"/>
      <c r="F151" s="7"/>
      <c r="G151" s="169"/>
      <c r="H151" s="7"/>
      <c r="I151" s="7"/>
    </row>
    <row r="152" spans="1:9" ht="10.15" customHeight="1" x14ac:dyDescent="0.25">
      <c r="A152" s="706" t="s">
        <v>195</v>
      </c>
      <c r="B152" s="706" t="s">
        <v>11</v>
      </c>
      <c r="C152" s="363"/>
      <c r="D152" s="706" t="s">
        <v>48</v>
      </c>
      <c r="E152" s="706" t="s">
        <v>91</v>
      </c>
      <c r="F152" s="706" t="s">
        <v>25</v>
      </c>
      <c r="G152" s="758" t="s">
        <v>6</v>
      </c>
      <c r="H152" s="7"/>
      <c r="I152" s="7"/>
    </row>
    <row r="153" spans="1:9" ht="4.1500000000000004" customHeight="1" x14ac:dyDescent="0.25">
      <c r="A153" s="706"/>
      <c r="B153" s="706"/>
      <c r="C153" s="363"/>
      <c r="D153" s="706"/>
      <c r="E153" s="706"/>
      <c r="F153" s="706"/>
      <c r="G153" s="759"/>
      <c r="H153" s="7"/>
      <c r="I153" s="7"/>
    </row>
    <row r="154" spans="1:9" ht="15.75" x14ac:dyDescent="0.25">
      <c r="A154" s="363">
        <v>1</v>
      </c>
      <c r="B154" s="363">
        <v>2</v>
      </c>
      <c r="C154" s="363"/>
      <c r="D154" s="363">
        <v>3</v>
      </c>
      <c r="E154" s="363">
        <v>4</v>
      </c>
      <c r="F154" s="363">
        <v>5</v>
      </c>
      <c r="G154" s="82" t="s">
        <v>70</v>
      </c>
      <c r="H154" s="7"/>
      <c r="I154" s="7"/>
    </row>
    <row r="155" spans="1:9" ht="15.75" hidden="1" x14ac:dyDescent="0.25">
      <c r="A155" s="76" t="str">
        <f>'инновации+добровольчество0,369'!A144</f>
        <v>Проезд к месту учебы</v>
      </c>
      <c r="B155" s="363" t="s">
        <v>122</v>
      </c>
      <c r="C155" s="363"/>
      <c r="D155" s="363"/>
      <c r="E155" s="363"/>
      <c r="F155" s="363"/>
      <c r="G155" s="82"/>
      <c r="H155" s="7"/>
      <c r="I155" s="7"/>
    </row>
    <row r="156" spans="1:9" ht="15.75" x14ac:dyDescent="0.25">
      <c r="A156" s="73" t="s">
        <v>316</v>
      </c>
      <c r="B156" s="363" t="s">
        <v>22</v>
      </c>
      <c r="C156" s="363"/>
      <c r="D156" s="363">
        <f>1*D151</f>
        <v>0.26200000000000001</v>
      </c>
      <c r="E156" s="363">
        <v>20000</v>
      </c>
      <c r="F156" s="363">
        <v>1</v>
      </c>
      <c r="G156" s="82">
        <f>D156*E156*F156</f>
        <v>5240</v>
      </c>
      <c r="H156" s="7"/>
      <c r="I156" s="7"/>
    </row>
    <row r="157" spans="1:9" ht="18.75" x14ac:dyDescent="0.25">
      <c r="A157" s="755" t="s">
        <v>56</v>
      </c>
      <c r="B157" s="756"/>
      <c r="C157" s="756"/>
      <c r="D157" s="756"/>
      <c r="E157" s="756"/>
      <c r="F157" s="757"/>
      <c r="G157" s="284">
        <f>SUM(G155:G156)</f>
        <v>5240</v>
      </c>
      <c r="H157" s="7"/>
      <c r="I157" s="7"/>
    </row>
    <row r="158" spans="1:9" ht="15.75" x14ac:dyDescent="0.25">
      <c r="A158" s="760" t="s">
        <v>19</v>
      </c>
      <c r="B158" s="760"/>
      <c r="C158" s="760"/>
      <c r="D158" s="760"/>
      <c r="E158" s="760"/>
      <c r="F158" s="760"/>
      <c r="G158" s="169"/>
      <c r="H158" s="7"/>
      <c r="I158" s="7"/>
    </row>
    <row r="159" spans="1:9" ht="15.75" x14ac:dyDescent="0.25">
      <c r="A159" s="7"/>
      <c r="B159" s="7"/>
      <c r="C159" s="7"/>
      <c r="D159" s="167">
        <f>D151</f>
        <v>0.26200000000000001</v>
      </c>
      <c r="E159" s="7"/>
      <c r="F159" s="7"/>
      <c r="G159" s="169"/>
      <c r="H159" s="7"/>
      <c r="I159" s="7"/>
    </row>
    <row r="160" spans="1:9" ht="3.6" customHeight="1" x14ac:dyDescent="0.25">
      <c r="A160" s="706" t="s">
        <v>21</v>
      </c>
      <c r="B160" s="706" t="s">
        <v>11</v>
      </c>
      <c r="C160" s="363"/>
      <c r="D160" s="706" t="s">
        <v>14</v>
      </c>
      <c r="E160" s="706" t="s">
        <v>90</v>
      </c>
      <c r="F160" s="706" t="s">
        <v>6</v>
      </c>
      <c r="G160" s="169"/>
      <c r="H160" s="7"/>
      <c r="I160" s="7"/>
    </row>
    <row r="161" spans="1:9" ht="24" customHeight="1" x14ac:dyDescent="0.25">
      <c r="A161" s="706"/>
      <c r="B161" s="706"/>
      <c r="C161" s="363"/>
      <c r="D161" s="706"/>
      <c r="E161" s="706"/>
      <c r="F161" s="706"/>
      <c r="G161" s="169"/>
      <c r="H161" s="7"/>
      <c r="I161" s="7"/>
    </row>
    <row r="162" spans="1:9" ht="15.75" x14ac:dyDescent="0.25">
      <c r="A162" s="363">
        <v>1</v>
      </c>
      <c r="B162" s="363">
        <v>2</v>
      </c>
      <c r="C162" s="363"/>
      <c r="D162" s="363">
        <v>3</v>
      </c>
      <c r="E162" s="363">
        <v>4</v>
      </c>
      <c r="F162" s="363" t="s">
        <v>321</v>
      </c>
      <c r="G162" s="169"/>
      <c r="H162" s="7"/>
      <c r="I162" s="7"/>
    </row>
    <row r="163" spans="1:9" ht="31.5" x14ac:dyDescent="0.25">
      <c r="A163" s="481" t="s">
        <v>327</v>
      </c>
      <c r="B163" s="392" t="s">
        <v>22</v>
      </c>
      <c r="C163" s="392"/>
      <c r="D163" s="393">
        <v>0.26200000000000001</v>
      </c>
      <c r="E163" s="393">
        <v>477244.8</v>
      </c>
      <c r="F163" s="479">
        <f>D163*E163</f>
        <v>125038.1376</v>
      </c>
      <c r="G163" s="169"/>
      <c r="H163" s="7"/>
      <c r="I163" s="7"/>
    </row>
    <row r="164" spans="1:9" ht="15.75" x14ac:dyDescent="0.25">
      <c r="A164" s="395" t="s">
        <v>317</v>
      </c>
      <c r="B164" s="363" t="str">
        <f>'инновации+добровольчество0,369'!B155</f>
        <v>договор</v>
      </c>
      <c r="C164" s="363"/>
      <c r="D164" s="475">
        <f>12*D159</f>
        <v>3.1440000000000001</v>
      </c>
      <c r="E164" s="477">
        <v>2000</v>
      </c>
      <c r="F164" s="479">
        <f>D164*E164</f>
        <v>6288</v>
      </c>
      <c r="G164" s="169"/>
      <c r="H164" s="7"/>
      <c r="I164" s="7"/>
    </row>
    <row r="165" spans="1:9" ht="15.75" x14ac:dyDescent="0.25">
      <c r="A165" s="95" t="s">
        <v>182</v>
      </c>
      <c r="B165" s="363" t="str">
        <f>'инновации+добровольчество0,369'!B156</f>
        <v>договор</v>
      </c>
      <c r="C165" s="363"/>
      <c r="D165" s="159">
        <f>2*D159</f>
        <v>0.52400000000000002</v>
      </c>
      <c r="E165" s="437">
        <v>35707.5</v>
      </c>
      <c r="F165" s="479">
        <f t="shared" ref="F165:F185" si="8">D165*E165</f>
        <v>18710.73</v>
      </c>
      <c r="G165" s="169"/>
      <c r="H165" s="7"/>
      <c r="I165" s="7"/>
    </row>
    <row r="166" spans="1:9" ht="15.75" x14ac:dyDescent="0.25">
      <c r="A166" s="95" t="s">
        <v>203</v>
      </c>
      <c r="B166" s="363" t="str">
        <f>'инновации+добровольчество0,369'!B157</f>
        <v>договор</v>
      </c>
      <c r="C166" s="363"/>
      <c r="D166" s="159">
        <f>4*D159</f>
        <v>1.048</v>
      </c>
      <c r="E166" s="437">
        <v>1650.6</v>
      </c>
      <c r="F166" s="479">
        <f t="shared" si="8"/>
        <v>1729.8288</v>
      </c>
      <c r="G166" s="169"/>
      <c r="H166" s="7"/>
      <c r="I166" s="7"/>
    </row>
    <row r="167" spans="1:9" ht="15.75" x14ac:dyDescent="0.25">
      <c r="A167" s="95" t="s">
        <v>318</v>
      </c>
      <c r="B167" s="363" t="str">
        <f>'инновации+добровольчество0,369'!B158</f>
        <v>договор</v>
      </c>
      <c r="C167" s="363"/>
      <c r="D167" s="159">
        <f>12*D159</f>
        <v>3.1440000000000001</v>
      </c>
      <c r="E167" s="437">
        <v>1000</v>
      </c>
      <c r="F167" s="479">
        <f t="shared" si="8"/>
        <v>3144</v>
      </c>
      <c r="G167" s="169"/>
      <c r="H167" s="7"/>
      <c r="I167" s="7"/>
    </row>
    <row r="168" spans="1:9" ht="25.5" x14ac:dyDescent="0.25">
      <c r="A168" s="95" t="s">
        <v>108</v>
      </c>
      <c r="B168" s="363" t="str">
        <f>'инновации+добровольчество0,369'!B159</f>
        <v>договор</v>
      </c>
      <c r="C168" s="363"/>
      <c r="D168" s="159">
        <f>1*0.262</f>
        <v>0.26200000000000001</v>
      </c>
      <c r="E168" s="437">
        <v>50000</v>
      </c>
      <c r="F168" s="479">
        <f t="shared" si="8"/>
        <v>13100</v>
      </c>
      <c r="G168" s="169"/>
      <c r="H168" s="7"/>
      <c r="I168" s="7"/>
    </row>
    <row r="169" spans="1:9" ht="15.75" x14ac:dyDescent="0.25">
      <c r="A169" s="95" t="s">
        <v>210</v>
      </c>
      <c r="B169" s="363" t="str">
        <f>'инновации+добровольчество0,369'!B160</f>
        <v>договор</v>
      </c>
      <c r="C169" s="363"/>
      <c r="D169" s="159">
        <f>150*D159</f>
        <v>39.300000000000004</v>
      </c>
      <c r="E169" s="437">
        <v>181.43</v>
      </c>
      <c r="F169" s="479">
        <f t="shared" si="8"/>
        <v>7130.1990000000014</v>
      </c>
      <c r="G169" s="169"/>
      <c r="H169" s="7"/>
      <c r="I169" s="7"/>
    </row>
    <row r="170" spans="1:9" ht="15.75" x14ac:dyDescent="0.25">
      <c r="A170" s="95" t="s">
        <v>263</v>
      </c>
      <c r="B170" s="363" t="str">
        <f>'инновации+добровольчество0,369'!B161</f>
        <v>договор</v>
      </c>
      <c r="C170" s="363"/>
      <c r="D170" s="436">
        <f>12*D159</f>
        <v>3.1440000000000001</v>
      </c>
      <c r="E170" s="181">
        <v>1000</v>
      </c>
      <c r="F170" s="479">
        <f t="shared" si="8"/>
        <v>3144</v>
      </c>
      <c r="G170" s="169"/>
      <c r="H170" s="7"/>
      <c r="I170" s="7"/>
    </row>
    <row r="171" spans="1:9" ht="15.75" x14ac:dyDescent="0.25">
      <c r="A171" s="95" t="s">
        <v>319</v>
      </c>
      <c r="B171" s="363" t="str">
        <f>'инновации+добровольчество0,369'!B162</f>
        <v>договор</v>
      </c>
      <c r="C171" s="363"/>
      <c r="D171" s="476">
        <f>10*D159</f>
        <v>2.62</v>
      </c>
      <c r="E171" s="478">
        <v>700</v>
      </c>
      <c r="F171" s="479">
        <f t="shared" si="8"/>
        <v>1834</v>
      </c>
      <c r="G171" s="169"/>
      <c r="H171" s="7"/>
      <c r="I171" s="7"/>
    </row>
    <row r="172" spans="1:9" ht="15.75" x14ac:dyDescent="0.25">
      <c r="A172" s="474" t="s">
        <v>320</v>
      </c>
      <c r="B172" s="363" t="str">
        <f>'инновации+добровольчество0,369'!B163</f>
        <v>договор</v>
      </c>
      <c r="C172" s="363"/>
      <c r="D172" s="476">
        <f>1*D159</f>
        <v>0.26200000000000001</v>
      </c>
      <c r="E172" s="478">
        <v>19997.599999999999</v>
      </c>
      <c r="F172" s="479">
        <f t="shared" si="8"/>
        <v>5239.3711999999996</v>
      </c>
      <c r="G172" s="169"/>
      <c r="H172" s="7"/>
      <c r="I172" s="7"/>
    </row>
    <row r="173" spans="1:9" ht="15.75" x14ac:dyDescent="0.25">
      <c r="A173" s="388" t="s">
        <v>264</v>
      </c>
      <c r="B173" s="363" t="str">
        <f>'инновации+добровольчество0,369'!B164</f>
        <v>договор</v>
      </c>
      <c r="C173" s="363"/>
      <c r="D173" s="70">
        <f>2*D159</f>
        <v>0.52400000000000002</v>
      </c>
      <c r="E173" s="439">
        <v>5000</v>
      </c>
      <c r="F173" s="396">
        <f t="shared" si="8"/>
        <v>2620</v>
      </c>
      <c r="G173" s="169"/>
      <c r="H173" s="7"/>
      <c r="I173" s="7"/>
    </row>
    <row r="174" spans="1:9" ht="15.75" x14ac:dyDescent="0.25">
      <c r="A174" s="388" t="s">
        <v>196</v>
      </c>
      <c r="B174" s="363" t="str">
        <f>'инновации+добровольчество0,369'!B165</f>
        <v>договор</v>
      </c>
      <c r="C174" s="363"/>
      <c r="D174" s="70">
        <f>1*D159</f>
        <v>0.26200000000000001</v>
      </c>
      <c r="E174" s="439">
        <v>1195</v>
      </c>
      <c r="F174" s="377">
        <f t="shared" si="8"/>
        <v>313.09000000000003</v>
      </c>
      <c r="G174" s="169"/>
      <c r="H174" s="7"/>
      <c r="I174" s="7"/>
    </row>
    <row r="175" spans="1:9" ht="15.75" x14ac:dyDescent="0.25">
      <c r="A175" s="388" t="s">
        <v>322</v>
      </c>
      <c r="B175" s="363" t="str">
        <f>'инновации+добровольчество0,369'!B166</f>
        <v>договор</v>
      </c>
      <c r="C175" s="363"/>
      <c r="D175" s="70">
        <f>150*D159</f>
        <v>39.300000000000004</v>
      </c>
      <c r="E175" s="439">
        <v>85</v>
      </c>
      <c r="F175" s="377">
        <f t="shared" si="8"/>
        <v>3340.5000000000005</v>
      </c>
      <c r="G175" s="169"/>
      <c r="H175" s="7"/>
      <c r="I175" s="7"/>
    </row>
    <row r="176" spans="1:9" ht="15.75" x14ac:dyDescent="0.25">
      <c r="A176" s="388" t="s">
        <v>201</v>
      </c>
      <c r="B176" s="363" t="str">
        <f>'инновации+добровольчество0,369'!B167</f>
        <v>договор</v>
      </c>
      <c r="C176" s="363"/>
      <c r="D176" s="70">
        <f>12*D159</f>
        <v>3.1440000000000001</v>
      </c>
      <c r="E176" s="439">
        <v>8000</v>
      </c>
      <c r="F176" s="377">
        <f t="shared" si="8"/>
        <v>25152</v>
      </c>
      <c r="G176" s="169"/>
      <c r="H176" s="7"/>
      <c r="I176" s="7"/>
    </row>
    <row r="177" spans="1:9" ht="15.75" x14ac:dyDescent="0.25">
      <c r="A177" s="388" t="s">
        <v>202</v>
      </c>
      <c r="B177" s="363" t="str">
        <f>'инновации+добровольчество0,369'!B168</f>
        <v>договор</v>
      </c>
      <c r="C177" s="363"/>
      <c r="D177" s="70">
        <f>12*D159</f>
        <v>3.1440000000000001</v>
      </c>
      <c r="E177" s="439">
        <v>5000</v>
      </c>
      <c r="F177" s="377">
        <f t="shared" si="8"/>
        <v>15720</v>
      </c>
      <c r="G177" s="169"/>
      <c r="H177" s="7"/>
      <c r="I177" s="7"/>
    </row>
    <row r="178" spans="1:9" ht="15.75" x14ac:dyDescent="0.25">
      <c r="A178" s="388" t="s">
        <v>204</v>
      </c>
      <c r="B178" s="363" t="str">
        <f>'инновации+добровольчество0,369'!B169</f>
        <v>договор</v>
      </c>
      <c r="C178" s="363"/>
      <c r="D178" s="70">
        <f>D159</f>
        <v>0.26200000000000001</v>
      </c>
      <c r="E178" s="439">
        <v>5500</v>
      </c>
      <c r="F178" s="377">
        <f t="shared" si="8"/>
        <v>1441</v>
      </c>
      <c r="G178" s="169"/>
      <c r="H178" s="7"/>
      <c r="I178" s="7"/>
    </row>
    <row r="179" spans="1:9" ht="27" x14ac:dyDescent="0.25">
      <c r="A179" s="441" t="s">
        <v>265</v>
      </c>
      <c r="B179" s="363" t="str">
        <f>'инновации+добровольчество0,369'!B170</f>
        <v>договор</v>
      </c>
      <c r="C179" s="363"/>
      <c r="D179" s="438">
        <f>D159</f>
        <v>0.26200000000000001</v>
      </c>
      <c r="E179" s="440">
        <v>4500</v>
      </c>
      <c r="F179" s="377">
        <f t="shared" si="8"/>
        <v>1179</v>
      </c>
      <c r="G179" s="169"/>
      <c r="H179" s="7"/>
      <c r="I179" s="7"/>
    </row>
    <row r="180" spans="1:9" ht="15.75" x14ac:dyDescent="0.25">
      <c r="A180" s="441" t="s">
        <v>266</v>
      </c>
      <c r="B180" s="363" t="str">
        <f>'инновации+добровольчество0,369'!B171</f>
        <v>договор</v>
      </c>
      <c r="C180" s="363"/>
      <c r="D180" s="438">
        <f>D159</f>
        <v>0.26200000000000001</v>
      </c>
      <c r="E180" s="440">
        <v>20555</v>
      </c>
      <c r="F180" s="377">
        <f t="shared" si="8"/>
        <v>5385.41</v>
      </c>
      <c r="G180" s="169"/>
      <c r="H180" s="7"/>
      <c r="I180" s="7"/>
    </row>
    <row r="181" spans="1:9" ht="15.75" x14ac:dyDescent="0.25">
      <c r="A181" s="441" t="s">
        <v>323</v>
      </c>
      <c r="B181" s="363" t="str">
        <f>'инновации+добровольчество0,369'!B172</f>
        <v>договор</v>
      </c>
      <c r="C181" s="363"/>
      <c r="D181" s="438">
        <f>4*D159</f>
        <v>1.048</v>
      </c>
      <c r="E181" s="440">
        <v>7400</v>
      </c>
      <c r="F181" s="377">
        <f t="shared" si="8"/>
        <v>7755.2000000000007</v>
      </c>
      <c r="G181" s="169"/>
      <c r="H181" s="7"/>
      <c r="I181" s="7"/>
    </row>
    <row r="182" spans="1:9" ht="15.75" hidden="1" x14ac:dyDescent="0.25">
      <c r="A182" s="76">
        <f>'инновации+добровольчество0,369'!A173</f>
        <v>0</v>
      </c>
      <c r="B182" s="363" t="str">
        <f>'инновации+добровольчество0,369'!B173</f>
        <v>договор</v>
      </c>
      <c r="C182" s="363"/>
      <c r="D182" s="438"/>
      <c r="E182" s="363">
        <f>'инновации+добровольчество0,369'!E173</f>
        <v>1000</v>
      </c>
      <c r="F182" s="377">
        <f t="shared" si="8"/>
        <v>0</v>
      </c>
      <c r="G182" s="169"/>
      <c r="H182" s="7"/>
      <c r="I182" s="7"/>
    </row>
    <row r="183" spans="1:9" ht="15.75" hidden="1" x14ac:dyDescent="0.25">
      <c r="A183" s="76">
        <f>'инновации+добровольчество0,369'!A174</f>
        <v>0</v>
      </c>
      <c r="B183" s="363" t="str">
        <f>'инновации+добровольчество0,369'!B174</f>
        <v>договор</v>
      </c>
      <c r="C183" s="363"/>
      <c r="D183" s="438"/>
      <c r="E183" s="363">
        <f>'инновации+добровольчество0,369'!E174</f>
        <v>5000</v>
      </c>
      <c r="F183" s="377">
        <f t="shared" si="8"/>
        <v>0</v>
      </c>
      <c r="G183" s="169"/>
      <c r="H183" s="7"/>
      <c r="I183" s="7"/>
    </row>
    <row r="184" spans="1:9" ht="15.75" hidden="1" x14ac:dyDescent="0.25">
      <c r="A184" s="76">
        <f>'инновации+добровольчество0,369'!A175</f>
        <v>0</v>
      </c>
      <c r="B184" s="363" t="str">
        <f>'инновации+добровольчество0,369'!B175</f>
        <v>договор</v>
      </c>
      <c r="C184" s="363"/>
      <c r="D184" s="438"/>
      <c r="E184" s="363">
        <f>'инновации+добровольчество0,369'!E175</f>
        <v>20718.32</v>
      </c>
      <c r="F184" s="377">
        <f t="shared" si="8"/>
        <v>0</v>
      </c>
      <c r="G184" s="169"/>
      <c r="H184" s="7"/>
      <c r="I184" s="7"/>
    </row>
    <row r="185" spans="1:9" ht="15.75" hidden="1" x14ac:dyDescent="0.25">
      <c r="A185" s="76">
        <f>'инновации+добровольчество0,369'!A176</f>
        <v>0</v>
      </c>
      <c r="B185" s="363" t="str">
        <f>'инновации+добровольчество0,369'!B176</f>
        <v>договор</v>
      </c>
      <c r="C185" s="363"/>
      <c r="D185" s="438"/>
      <c r="E185" s="363">
        <f>'инновации+добровольчество0,369'!E176</f>
        <v>100</v>
      </c>
      <c r="F185" s="377">
        <f t="shared" si="8"/>
        <v>0</v>
      </c>
      <c r="G185" s="169"/>
      <c r="H185" s="7"/>
      <c r="I185" s="7"/>
    </row>
    <row r="186" spans="1:9" ht="18.75" x14ac:dyDescent="0.25">
      <c r="A186" s="729" t="s">
        <v>23</v>
      </c>
      <c r="B186" s="730"/>
      <c r="C186" s="730"/>
      <c r="D186" s="730"/>
      <c r="E186" s="731"/>
      <c r="F186" s="301">
        <f>SUM(F163:F185)</f>
        <v>248264.46660000001</v>
      </c>
      <c r="G186" s="169"/>
      <c r="H186" s="7"/>
      <c r="I186" s="7"/>
    </row>
    <row r="187" spans="1:9" ht="15.75" x14ac:dyDescent="0.25">
      <c r="A187" s="722" t="s">
        <v>29</v>
      </c>
      <c r="B187" s="723"/>
      <c r="C187" s="723"/>
      <c r="D187" s="723"/>
      <c r="E187" s="723"/>
      <c r="F187" s="724"/>
      <c r="G187" s="169"/>
      <c r="H187" s="7"/>
      <c r="I187" s="7"/>
    </row>
    <row r="188" spans="1:9" ht="15.75" x14ac:dyDescent="0.25">
      <c r="A188" s="725">
        <f>D159</f>
        <v>0.26200000000000001</v>
      </c>
      <c r="B188" s="726"/>
      <c r="C188" s="726"/>
      <c r="D188" s="726"/>
      <c r="E188" s="726"/>
      <c r="F188" s="727"/>
      <c r="G188" s="169"/>
      <c r="H188" s="7"/>
      <c r="I188" s="7"/>
    </row>
    <row r="189" spans="1:9" ht="15.75" x14ac:dyDescent="0.25">
      <c r="A189" s="561" t="s">
        <v>30</v>
      </c>
      <c r="B189" s="561" t="s">
        <v>11</v>
      </c>
      <c r="C189" s="344"/>
      <c r="D189" s="561" t="s">
        <v>14</v>
      </c>
      <c r="E189" s="561" t="s">
        <v>15</v>
      </c>
      <c r="F189" s="561" t="s">
        <v>6</v>
      </c>
      <c r="G189" s="169"/>
      <c r="H189" s="7"/>
      <c r="I189" s="7"/>
    </row>
    <row r="190" spans="1:9" ht="3" customHeight="1" x14ac:dyDescent="0.25">
      <c r="A190" s="561"/>
      <c r="B190" s="561"/>
      <c r="C190" s="344"/>
      <c r="D190" s="561"/>
      <c r="E190" s="561"/>
      <c r="F190" s="561"/>
      <c r="G190" s="169"/>
      <c r="H190" s="7"/>
      <c r="I190" s="7"/>
    </row>
    <row r="191" spans="1:9" ht="15.75" x14ac:dyDescent="0.25">
      <c r="A191" s="344">
        <v>1</v>
      </c>
      <c r="B191" s="344">
        <v>2</v>
      </c>
      <c r="C191" s="344"/>
      <c r="D191" s="344">
        <v>3</v>
      </c>
      <c r="E191" s="344">
        <v>7</v>
      </c>
      <c r="F191" s="344" t="s">
        <v>175</v>
      </c>
      <c r="G191" s="169"/>
      <c r="H191" s="7"/>
      <c r="I191" s="7"/>
    </row>
    <row r="192" spans="1:9" ht="17.25" thickBot="1" x14ac:dyDescent="0.3">
      <c r="A192" s="480" t="s">
        <v>324</v>
      </c>
      <c r="B192" s="383" t="s">
        <v>326</v>
      </c>
      <c r="C192" s="383"/>
      <c r="D192" s="387">
        <f>2*A188</f>
        <v>0.52400000000000002</v>
      </c>
      <c r="E192" s="486">
        <v>5000</v>
      </c>
      <c r="F192" s="387">
        <f t="shared" ref="F192:F193" si="9">D192*E192</f>
        <v>2620</v>
      </c>
      <c r="G192" s="169"/>
      <c r="H192" s="7"/>
      <c r="I192" s="7"/>
    </row>
    <row r="193" spans="1:9" ht="17.25" thickBot="1" x14ac:dyDescent="0.3">
      <c r="A193" s="480" t="s">
        <v>325</v>
      </c>
      <c r="B193" s="383" t="s">
        <v>326</v>
      </c>
      <c r="C193" s="383"/>
      <c r="D193" s="387">
        <f>3*A188</f>
        <v>0.78600000000000003</v>
      </c>
      <c r="E193" s="486">
        <v>20000</v>
      </c>
      <c r="F193" s="387">
        <f t="shared" si="9"/>
        <v>15720</v>
      </c>
      <c r="G193" s="169"/>
      <c r="H193" s="7"/>
      <c r="I193" s="7"/>
    </row>
    <row r="194" spans="1:9" ht="16.5" x14ac:dyDescent="0.25">
      <c r="A194" s="482" t="s">
        <v>267</v>
      </c>
      <c r="B194" s="84" t="s">
        <v>84</v>
      </c>
      <c r="C194" s="344"/>
      <c r="D194" s="484">
        <f>7*0.262</f>
        <v>1.8340000000000001</v>
      </c>
      <c r="E194" s="484">
        <v>7500</v>
      </c>
      <c r="F194" s="347">
        <f>D194*E194</f>
        <v>13755</v>
      </c>
      <c r="G194" s="169"/>
      <c r="H194" s="7"/>
      <c r="I194" s="7"/>
    </row>
    <row r="195" spans="1:9" ht="16.5" x14ac:dyDescent="0.25">
      <c r="A195" s="482" t="s">
        <v>268</v>
      </c>
      <c r="B195" s="84" t="s">
        <v>84</v>
      </c>
      <c r="C195" s="344"/>
      <c r="D195" s="484">
        <f>5*0.262</f>
        <v>1.31</v>
      </c>
      <c r="E195" s="484">
        <v>1500</v>
      </c>
      <c r="F195" s="347">
        <f>D195*E195</f>
        <v>1965</v>
      </c>
      <c r="G195" s="169"/>
      <c r="H195" s="7"/>
      <c r="I195" s="7"/>
    </row>
    <row r="196" spans="1:9" ht="16.5" x14ac:dyDescent="0.25">
      <c r="A196" s="482" t="s">
        <v>269</v>
      </c>
      <c r="B196" s="84" t="s">
        <v>84</v>
      </c>
      <c r="C196" s="344"/>
      <c r="D196" s="484">
        <f>5*0.262</f>
        <v>1.31</v>
      </c>
      <c r="E196" s="484">
        <v>4500</v>
      </c>
      <c r="F196" s="347">
        <f t="shared" ref="F196:F264" si="10">D196*E196</f>
        <v>5895</v>
      </c>
      <c r="G196" s="169"/>
      <c r="H196" s="7"/>
      <c r="I196" s="7"/>
    </row>
    <row r="197" spans="1:9" ht="16.5" x14ac:dyDescent="0.25">
      <c r="A197" s="482" t="s">
        <v>270</v>
      </c>
      <c r="B197" s="84" t="s">
        <v>84</v>
      </c>
      <c r="C197" s="344"/>
      <c r="D197" s="484">
        <f>2*0.262</f>
        <v>0.52400000000000002</v>
      </c>
      <c r="E197" s="484">
        <v>13000</v>
      </c>
      <c r="F197" s="347">
        <f t="shared" ref="F197" si="11">D197*E197</f>
        <v>6812</v>
      </c>
      <c r="G197" s="169"/>
      <c r="H197" s="7"/>
      <c r="I197" s="7"/>
    </row>
    <row r="198" spans="1:9" ht="16.5" x14ac:dyDescent="0.25">
      <c r="A198" s="483" t="s">
        <v>271</v>
      </c>
      <c r="B198" s="84" t="s">
        <v>84</v>
      </c>
      <c r="C198" s="344"/>
      <c r="D198" s="484">
        <f>7*0.262</f>
        <v>1.8340000000000001</v>
      </c>
      <c r="E198" s="485">
        <v>1000</v>
      </c>
      <c r="F198" s="347">
        <f t="shared" si="10"/>
        <v>1834</v>
      </c>
      <c r="G198" s="169"/>
      <c r="H198" s="7"/>
      <c r="I198" s="7"/>
    </row>
    <row r="199" spans="1:9" ht="16.5" x14ac:dyDescent="0.25">
      <c r="A199" s="483" t="s">
        <v>272</v>
      </c>
      <c r="B199" s="84" t="s">
        <v>84</v>
      </c>
      <c r="C199" s="344"/>
      <c r="D199" s="484">
        <f>5*0.262</f>
        <v>1.31</v>
      </c>
      <c r="E199" s="485">
        <v>2100</v>
      </c>
      <c r="F199" s="347">
        <f t="shared" si="10"/>
        <v>2751</v>
      </c>
      <c r="G199" s="169"/>
      <c r="H199" s="7"/>
      <c r="I199" s="7"/>
    </row>
    <row r="200" spans="1:9" ht="16.5" x14ac:dyDescent="0.25">
      <c r="A200" s="482" t="s">
        <v>273</v>
      </c>
      <c r="B200" s="84" t="s">
        <v>84</v>
      </c>
      <c r="C200" s="344"/>
      <c r="D200" s="484">
        <f>4*0.262</f>
        <v>1.048</v>
      </c>
      <c r="E200" s="484">
        <v>500</v>
      </c>
      <c r="F200" s="347">
        <f t="shared" si="10"/>
        <v>524</v>
      </c>
      <c r="G200" s="169"/>
      <c r="H200" s="7"/>
      <c r="I200" s="7"/>
    </row>
    <row r="201" spans="1:9" ht="16.5" x14ac:dyDescent="0.25">
      <c r="A201" s="482" t="s">
        <v>274</v>
      </c>
      <c r="B201" s="84" t="s">
        <v>84</v>
      </c>
      <c r="C201" s="344"/>
      <c r="D201" s="484">
        <f>100*0.262</f>
        <v>26.200000000000003</v>
      </c>
      <c r="E201" s="484">
        <v>100</v>
      </c>
      <c r="F201" s="347">
        <f t="shared" si="10"/>
        <v>2620.0000000000005</v>
      </c>
      <c r="G201" s="169"/>
      <c r="H201" s="7"/>
      <c r="I201" s="7"/>
    </row>
    <row r="202" spans="1:9" ht="16.5" x14ac:dyDescent="0.25">
      <c r="A202" s="482" t="s">
        <v>208</v>
      </c>
      <c r="B202" s="84" t="s">
        <v>84</v>
      </c>
      <c r="C202" s="344"/>
      <c r="D202" s="484">
        <f>15*0.262</f>
        <v>3.93</v>
      </c>
      <c r="E202" s="484">
        <v>250</v>
      </c>
      <c r="F202" s="347">
        <f t="shared" si="10"/>
        <v>982.5</v>
      </c>
      <c r="G202" s="169"/>
      <c r="H202" s="7"/>
      <c r="I202" s="7"/>
    </row>
    <row r="203" spans="1:9" ht="16.5" x14ac:dyDescent="0.25">
      <c r="A203" s="482" t="s">
        <v>207</v>
      </c>
      <c r="B203" s="84" t="s">
        <v>84</v>
      </c>
      <c r="C203" s="344"/>
      <c r="D203" s="484">
        <f>100*0.262</f>
        <v>26.200000000000003</v>
      </c>
      <c r="E203" s="484">
        <v>25</v>
      </c>
      <c r="F203" s="347">
        <f t="shared" si="10"/>
        <v>655.00000000000011</v>
      </c>
      <c r="G203" s="169"/>
      <c r="H203" s="7"/>
      <c r="I203" s="7"/>
    </row>
    <row r="204" spans="1:9" ht="16.5" x14ac:dyDescent="0.25">
      <c r="A204" s="482" t="s">
        <v>275</v>
      </c>
      <c r="B204" s="84" t="s">
        <v>84</v>
      </c>
      <c r="C204" s="344"/>
      <c r="D204" s="484">
        <f>40*0.262</f>
        <v>10.48</v>
      </c>
      <c r="E204" s="484">
        <v>40</v>
      </c>
      <c r="F204" s="347">
        <f t="shared" si="10"/>
        <v>419.20000000000005</v>
      </c>
      <c r="G204" s="169"/>
      <c r="H204" s="7"/>
      <c r="I204" s="7"/>
    </row>
    <row r="205" spans="1:9" ht="16.5" x14ac:dyDescent="0.25">
      <c r="A205" s="482" t="s">
        <v>276</v>
      </c>
      <c r="B205" s="84" t="s">
        <v>84</v>
      </c>
      <c r="C205" s="344"/>
      <c r="D205" s="484">
        <f>10*0.262</f>
        <v>2.62</v>
      </c>
      <c r="E205" s="484">
        <v>1500</v>
      </c>
      <c r="F205" s="347">
        <f t="shared" si="10"/>
        <v>3930</v>
      </c>
      <c r="G205" s="169"/>
      <c r="H205" s="7"/>
      <c r="I205" s="7"/>
    </row>
    <row r="206" spans="1:9" ht="16.5" x14ac:dyDescent="0.25">
      <c r="A206" s="483" t="s">
        <v>277</v>
      </c>
      <c r="B206" s="84" t="s">
        <v>84</v>
      </c>
      <c r="C206" s="344"/>
      <c r="D206" s="484">
        <f>10*0.262</f>
        <v>2.62</v>
      </c>
      <c r="E206" s="484">
        <v>1300</v>
      </c>
      <c r="F206" s="347">
        <f t="shared" ref="F206:F207" si="12">D206*E206</f>
        <v>3406</v>
      </c>
      <c r="G206" s="169"/>
      <c r="H206" s="7"/>
      <c r="I206" s="7"/>
    </row>
    <row r="207" spans="1:9" ht="16.5" x14ac:dyDescent="0.25">
      <c r="A207" s="483" t="s">
        <v>281</v>
      </c>
      <c r="B207" s="84" t="s">
        <v>84</v>
      </c>
      <c r="C207" s="344"/>
      <c r="D207" s="484">
        <f>20*0.262</f>
        <v>5.24</v>
      </c>
      <c r="E207" s="484">
        <v>300</v>
      </c>
      <c r="F207" s="347">
        <f t="shared" si="12"/>
        <v>1572</v>
      </c>
      <c r="G207" s="169"/>
      <c r="H207" s="7"/>
      <c r="I207" s="7"/>
    </row>
    <row r="208" spans="1:9" ht="16.5" x14ac:dyDescent="0.25">
      <c r="A208" s="483" t="s">
        <v>282</v>
      </c>
      <c r="B208" s="84" t="s">
        <v>84</v>
      </c>
      <c r="C208" s="344"/>
      <c r="D208" s="484">
        <f>5*0.262</f>
        <v>1.31</v>
      </c>
      <c r="E208" s="484">
        <v>3500</v>
      </c>
      <c r="F208" s="347">
        <f t="shared" si="10"/>
        <v>4585</v>
      </c>
      <c r="G208" s="169"/>
      <c r="H208" s="7"/>
      <c r="I208" s="7"/>
    </row>
    <row r="209" spans="1:9" ht="16.5" x14ac:dyDescent="0.25">
      <c r="A209" s="483" t="s">
        <v>283</v>
      </c>
      <c r="B209" s="84" t="s">
        <v>84</v>
      </c>
      <c r="C209" s="344"/>
      <c r="D209" s="484">
        <f>20*0.262</f>
        <v>5.24</v>
      </c>
      <c r="E209" s="484">
        <v>811</v>
      </c>
      <c r="F209" s="347">
        <f t="shared" si="10"/>
        <v>4249.6400000000003</v>
      </c>
      <c r="G209" s="169"/>
      <c r="H209" s="7"/>
      <c r="I209" s="7"/>
    </row>
    <row r="210" spans="1:9" ht="16.5" x14ac:dyDescent="0.25">
      <c r="A210" s="483" t="s">
        <v>284</v>
      </c>
      <c r="B210" s="84" t="s">
        <v>84</v>
      </c>
      <c r="C210" s="344"/>
      <c r="D210" s="484">
        <f>50*0.262</f>
        <v>13.100000000000001</v>
      </c>
      <c r="E210" s="484">
        <v>100</v>
      </c>
      <c r="F210" s="347">
        <f t="shared" si="10"/>
        <v>1310.0000000000002</v>
      </c>
      <c r="G210" s="169"/>
      <c r="H210" s="7"/>
      <c r="I210" s="7"/>
    </row>
    <row r="211" spans="1:9" ht="16.5" x14ac:dyDescent="0.25">
      <c r="A211" s="483" t="s">
        <v>285</v>
      </c>
      <c r="B211" s="84" t="s">
        <v>84</v>
      </c>
      <c r="C211" s="344"/>
      <c r="D211" s="484">
        <f>5*0.262</f>
        <v>1.31</v>
      </c>
      <c r="E211" s="484">
        <v>301</v>
      </c>
      <c r="F211" s="347">
        <f t="shared" si="10"/>
        <v>394.31</v>
      </c>
      <c r="G211" s="169"/>
      <c r="H211" s="7"/>
      <c r="I211" s="7"/>
    </row>
    <row r="212" spans="1:9" ht="16.5" x14ac:dyDescent="0.25">
      <c r="A212" s="483" t="s">
        <v>286</v>
      </c>
      <c r="B212" s="84" t="s">
        <v>84</v>
      </c>
      <c r="C212" s="344"/>
      <c r="D212" s="484">
        <f>30*0.262</f>
        <v>7.86</v>
      </c>
      <c r="E212" s="484">
        <v>250</v>
      </c>
      <c r="F212" s="347">
        <f t="shared" si="10"/>
        <v>1965</v>
      </c>
      <c r="G212" s="169"/>
      <c r="H212" s="7"/>
      <c r="I212" s="7"/>
    </row>
    <row r="213" spans="1:9" ht="16.5" x14ac:dyDescent="0.25">
      <c r="A213" s="483" t="s">
        <v>287</v>
      </c>
      <c r="B213" s="84" t="s">
        <v>84</v>
      </c>
      <c r="C213" s="344"/>
      <c r="D213" s="484">
        <f>10*0.262</f>
        <v>2.62</v>
      </c>
      <c r="E213" s="484">
        <v>401</v>
      </c>
      <c r="F213" s="347">
        <f t="shared" si="10"/>
        <v>1050.6200000000001</v>
      </c>
      <c r="G213" s="169"/>
      <c r="H213" s="7"/>
      <c r="I213" s="7"/>
    </row>
    <row r="214" spans="1:9" ht="16.5" x14ac:dyDescent="0.25">
      <c r="A214" s="483" t="s">
        <v>288</v>
      </c>
      <c r="B214" s="84" t="s">
        <v>84</v>
      </c>
      <c r="C214" s="344"/>
      <c r="D214" s="484">
        <f>40*0.262</f>
        <v>10.48</v>
      </c>
      <c r="E214" s="484">
        <v>50</v>
      </c>
      <c r="F214" s="347">
        <f t="shared" si="10"/>
        <v>524</v>
      </c>
      <c r="G214" s="169"/>
      <c r="H214" s="7"/>
      <c r="I214" s="7"/>
    </row>
    <row r="215" spans="1:9" ht="16.5" x14ac:dyDescent="0.25">
      <c r="A215" s="483" t="s">
        <v>289</v>
      </c>
      <c r="B215" s="84" t="s">
        <v>84</v>
      </c>
      <c r="C215" s="344"/>
      <c r="D215" s="484">
        <f>100*0.262</f>
        <v>26.200000000000003</v>
      </c>
      <c r="E215" s="484">
        <v>30</v>
      </c>
      <c r="F215" s="347">
        <f t="shared" si="10"/>
        <v>786.00000000000011</v>
      </c>
      <c r="G215" s="169"/>
      <c r="H215" s="7"/>
      <c r="I215" s="7"/>
    </row>
    <row r="216" spans="1:9" ht="16.5" x14ac:dyDescent="0.25">
      <c r="A216" s="483" t="s">
        <v>290</v>
      </c>
      <c r="B216" s="84" t="s">
        <v>84</v>
      </c>
      <c r="C216" s="344"/>
      <c r="D216" s="484">
        <v>0.26200000000000001</v>
      </c>
      <c r="E216" s="484">
        <v>263</v>
      </c>
      <c r="F216" s="347">
        <f t="shared" si="10"/>
        <v>68.906000000000006</v>
      </c>
      <c r="G216" s="169"/>
      <c r="H216" s="7"/>
      <c r="I216" s="7"/>
    </row>
    <row r="217" spans="1:9" ht="16.5" x14ac:dyDescent="0.25">
      <c r="A217" s="483" t="s">
        <v>291</v>
      </c>
      <c r="B217" s="84" t="s">
        <v>84</v>
      </c>
      <c r="C217" s="344"/>
      <c r="D217" s="484">
        <v>2.62</v>
      </c>
      <c r="E217" s="484">
        <v>210</v>
      </c>
      <c r="F217" s="347">
        <f t="shared" si="10"/>
        <v>550.20000000000005</v>
      </c>
      <c r="G217" s="169"/>
      <c r="H217" s="7"/>
      <c r="I217" s="7"/>
    </row>
    <row r="218" spans="1:9" ht="16.5" x14ac:dyDescent="0.25">
      <c r="A218" s="483" t="s">
        <v>292</v>
      </c>
      <c r="B218" s="84" t="s">
        <v>84</v>
      </c>
      <c r="C218" s="344"/>
      <c r="D218" s="484">
        <v>2.62</v>
      </c>
      <c r="E218" s="484">
        <v>150</v>
      </c>
      <c r="F218" s="347">
        <f t="shared" si="10"/>
        <v>393</v>
      </c>
      <c r="G218" s="169"/>
      <c r="H218" s="7"/>
      <c r="I218" s="7"/>
    </row>
    <row r="219" spans="1:9" ht="16.5" x14ac:dyDescent="0.25">
      <c r="A219" s="483" t="s">
        <v>293</v>
      </c>
      <c r="B219" s="84" t="s">
        <v>84</v>
      </c>
      <c r="C219" s="344"/>
      <c r="D219" s="484">
        <v>26.2</v>
      </c>
      <c r="E219" s="484">
        <v>50</v>
      </c>
      <c r="F219" s="347">
        <f t="shared" si="10"/>
        <v>1310</v>
      </c>
      <c r="G219" s="169"/>
      <c r="H219" s="7"/>
      <c r="I219" s="7"/>
    </row>
    <row r="220" spans="1:9" ht="16.5" x14ac:dyDescent="0.25">
      <c r="A220" s="483" t="s">
        <v>294</v>
      </c>
      <c r="B220" s="84" t="s">
        <v>84</v>
      </c>
      <c r="C220" s="344"/>
      <c r="D220" s="484">
        <v>26.2</v>
      </c>
      <c r="E220" s="484">
        <v>30</v>
      </c>
      <c r="F220" s="347">
        <f t="shared" si="10"/>
        <v>786</v>
      </c>
      <c r="G220" s="169"/>
      <c r="H220" s="7"/>
      <c r="I220" s="7"/>
    </row>
    <row r="221" spans="1:9" ht="16.5" x14ac:dyDescent="0.25">
      <c r="A221" s="483" t="s">
        <v>295</v>
      </c>
      <c r="B221" s="84" t="s">
        <v>84</v>
      </c>
      <c r="C221" s="344"/>
      <c r="D221" s="484">
        <v>26.2</v>
      </c>
      <c r="E221" s="484">
        <v>100</v>
      </c>
      <c r="F221" s="347">
        <f t="shared" si="10"/>
        <v>2620</v>
      </c>
      <c r="G221" s="169"/>
      <c r="H221" s="7"/>
      <c r="I221" s="7"/>
    </row>
    <row r="222" spans="1:9" ht="16.5" x14ac:dyDescent="0.25">
      <c r="A222" s="483" t="s">
        <v>296</v>
      </c>
      <c r="B222" s="84" t="s">
        <v>84</v>
      </c>
      <c r="C222" s="344"/>
      <c r="D222" s="484">
        <v>13.1</v>
      </c>
      <c r="E222" s="484">
        <v>40</v>
      </c>
      <c r="F222" s="347">
        <f t="shared" si="10"/>
        <v>524</v>
      </c>
      <c r="G222" s="169"/>
      <c r="H222" s="7"/>
      <c r="I222" s="7"/>
    </row>
    <row r="223" spans="1:9" ht="16.5" x14ac:dyDescent="0.25">
      <c r="A223" s="483" t="s">
        <v>328</v>
      </c>
      <c r="B223" s="84" t="s">
        <v>84</v>
      </c>
      <c r="C223" s="344"/>
      <c r="D223" s="484">
        <v>26.2</v>
      </c>
      <c r="E223" s="484">
        <v>80</v>
      </c>
      <c r="F223" s="347">
        <f t="shared" si="10"/>
        <v>2096</v>
      </c>
      <c r="G223" s="169"/>
      <c r="H223" s="7"/>
      <c r="I223" s="7"/>
    </row>
    <row r="224" spans="1:9" ht="16.5" x14ac:dyDescent="0.25">
      <c r="A224" s="483" t="s">
        <v>298</v>
      </c>
      <c r="B224" s="84" t="s">
        <v>84</v>
      </c>
      <c r="C224" s="344"/>
      <c r="D224" s="484">
        <v>26.2</v>
      </c>
      <c r="E224" s="484">
        <v>300</v>
      </c>
      <c r="F224" s="347">
        <f t="shared" si="10"/>
        <v>7860</v>
      </c>
      <c r="G224" s="169"/>
      <c r="H224" s="7"/>
      <c r="I224" s="7"/>
    </row>
    <row r="225" spans="1:9" ht="16.5" x14ac:dyDescent="0.25">
      <c r="A225" s="483" t="s">
        <v>299</v>
      </c>
      <c r="B225" s="84" t="s">
        <v>84</v>
      </c>
      <c r="C225" s="344"/>
      <c r="D225" s="484">
        <v>2.62</v>
      </c>
      <c r="E225" s="484">
        <v>400</v>
      </c>
      <c r="F225" s="347">
        <f t="shared" si="10"/>
        <v>1048</v>
      </c>
      <c r="G225" s="169"/>
      <c r="H225" s="7"/>
      <c r="I225" s="7"/>
    </row>
    <row r="226" spans="1:9" ht="16.5" x14ac:dyDescent="0.25">
      <c r="A226" s="483" t="s">
        <v>329</v>
      </c>
      <c r="B226" s="84" t="s">
        <v>84</v>
      </c>
      <c r="C226" s="344"/>
      <c r="D226" s="484">
        <f>3*0.262</f>
        <v>0.78600000000000003</v>
      </c>
      <c r="E226" s="484">
        <v>90</v>
      </c>
      <c r="F226" s="347">
        <f t="shared" si="10"/>
        <v>70.740000000000009</v>
      </c>
      <c r="G226" s="169"/>
      <c r="H226" s="7"/>
      <c r="I226" s="7"/>
    </row>
    <row r="227" spans="1:9" ht="16.5" x14ac:dyDescent="0.25">
      <c r="A227" s="483" t="s">
        <v>330</v>
      </c>
      <c r="B227" s="84" t="s">
        <v>84</v>
      </c>
      <c r="C227" s="344"/>
      <c r="D227" s="484">
        <v>0.26200000000000001</v>
      </c>
      <c r="E227" s="484">
        <v>220</v>
      </c>
      <c r="F227" s="347">
        <f t="shared" si="10"/>
        <v>57.64</v>
      </c>
      <c r="G227" s="169"/>
      <c r="H227" s="7"/>
      <c r="I227" s="7"/>
    </row>
    <row r="228" spans="1:9" ht="16.5" x14ac:dyDescent="0.25">
      <c r="A228" s="483" t="s">
        <v>330</v>
      </c>
      <c r="B228" s="84" t="s">
        <v>84</v>
      </c>
      <c r="C228" s="344"/>
      <c r="D228" s="484">
        <v>0.26200000000000001</v>
      </c>
      <c r="E228" s="484">
        <v>164</v>
      </c>
      <c r="F228" s="347">
        <f t="shared" si="10"/>
        <v>42.968000000000004</v>
      </c>
      <c r="G228" s="169"/>
      <c r="H228" s="7"/>
      <c r="I228" s="7"/>
    </row>
    <row r="229" spans="1:9" ht="16.5" x14ac:dyDescent="0.25">
      <c r="A229" s="483" t="s">
        <v>331</v>
      </c>
      <c r="B229" s="84" t="s">
        <v>84</v>
      </c>
      <c r="C229" s="344"/>
      <c r="D229" s="484">
        <f>32*0.262</f>
        <v>8.3840000000000003</v>
      </c>
      <c r="E229" s="484">
        <v>47</v>
      </c>
      <c r="F229" s="347">
        <f t="shared" si="10"/>
        <v>394.048</v>
      </c>
      <c r="G229" s="169"/>
      <c r="H229" s="7"/>
      <c r="I229" s="7"/>
    </row>
    <row r="230" spans="1:9" ht="16.5" x14ac:dyDescent="0.25">
      <c r="A230" s="483" t="s">
        <v>332</v>
      </c>
      <c r="B230" s="84" t="s">
        <v>84</v>
      </c>
      <c r="C230" s="344"/>
      <c r="D230" s="484">
        <f>7*0.262</f>
        <v>1.8340000000000001</v>
      </c>
      <c r="E230" s="484">
        <v>34</v>
      </c>
      <c r="F230" s="347">
        <f t="shared" si="10"/>
        <v>62.356000000000002</v>
      </c>
      <c r="G230" s="169"/>
      <c r="H230" s="7"/>
      <c r="I230" s="7"/>
    </row>
    <row r="231" spans="1:9" ht="16.5" x14ac:dyDescent="0.25">
      <c r="A231" s="483" t="s">
        <v>333</v>
      </c>
      <c r="B231" s="84" t="s">
        <v>84</v>
      </c>
      <c r="C231" s="344"/>
      <c r="D231" s="484">
        <v>0.26200000000000001</v>
      </c>
      <c r="E231" s="484">
        <v>847</v>
      </c>
      <c r="F231" s="347">
        <f t="shared" si="10"/>
        <v>221.91400000000002</v>
      </c>
      <c r="G231" s="169"/>
      <c r="H231" s="7"/>
      <c r="I231" s="7"/>
    </row>
    <row r="232" spans="1:9" ht="16.5" x14ac:dyDescent="0.25">
      <c r="A232" s="483" t="s">
        <v>334</v>
      </c>
      <c r="B232" s="84" t="s">
        <v>84</v>
      </c>
      <c r="C232" s="344"/>
      <c r="D232" s="484">
        <v>0.26200000000000001</v>
      </c>
      <c r="E232" s="484">
        <v>140</v>
      </c>
      <c r="F232" s="347">
        <f t="shared" si="10"/>
        <v>36.68</v>
      </c>
      <c r="G232" s="169"/>
      <c r="H232" s="7"/>
      <c r="I232" s="7"/>
    </row>
    <row r="233" spans="1:9" ht="16.5" x14ac:dyDescent="0.25">
      <c r="A233" s="483" t="s">
        <v>335</v>
      </c>
      <c r="B233" s="84" t="s">
        <v>84</v>
      </c>
      <c r="C233" s="344"/>
      <c r="D233" s="484">
        <v>0.26200000000000001</v>
      </c>
      <c r="E233" s="484">
        <v>554</v>
      </c>
      <c r="F233" s="347">
        <f t="shared" si="10"/>
        <v>145.148</v>
      </c>
      <c r="G233" s="169"/>
      <c r="H233" s="7"/>
      <c r="I233" s="7"/>
    </row>
    <row r="234" spans="1:9" ht="16.5" x14ac:dyDescent="0.25">
      <c r="A234" s="483" t="s">
        <v>336</v>
      </c>
      <c r="B234" s="84" t="s">
        <v>84</v>
      </c>
      <c r="C234" s="344"/>
      <c r="D234" s="484">
        <v>2.62</v>
      </c>
      <c r="E234" s="484">
        <v>180</v>
      </c>
      <c r="F234" s="347">
        <f t="shared" si="10"/>
        <v>471.6</v>
      </c>
      <c r="G234" s="169"/>
      <c r="H234" s="7"/>
      <c r="I234" s="7"/>
    </row>
    <row r="235" spans="1:9" ht="16.5" x14ac:dyDescent="0.25">
      <c r="A235" s="483" t="s">
        <v>280</v>
      </c>
      <c r="B235" s="84" t="s">
        <v>84</v>
      </c>
      <c r="C235" s="344"/>
      <c r="D235" s="484">
        <v>5.24</v>
      </c>
      <c r="E235" s="484">
        <v>400</v>
      </c>
      <c r="F235" s="347">
        <f t="shared" si="10"/>
        <v>2096</v>
      </c>
      <c r="G235" s="169"/>
      <c r="H235" s="7"/>
      <c r="I235" s="7"/>
    </row>
    <row r="236" spans="1:9" ht="16.5" x14ac:dyDescent="0.25">
      <c r="A236" s="483" t="s">
        <v>301</v>
      </c>
      <c r="B236" s="84" t="s">
        <v>84</v>
      </c>
      <c r="C236" s="344"/>
      <c r="D236" s="484">
        <f>2476.3*0.262</f>
        <v>648.79060000000004</v>
      </c>
      <c r="E236" s="484">
        <v>50</v>
      </c>
      <c r="F236" s="347">
        <f t="shared" si="10"/>
        <v>32439.530000000002</v>
      </c>
      <c r="G236" s="169"/>
      <c r="H236" s="7"/>
      <c r="I236" s="7"/>
    </row>
    <row r="237" spans="1:9" ht="15.75" hidden="1" x14ac:dyDescent="0.25">
      <c r="A237" s="127">
        <f>'патриотика0,369'!A261</f>
        <v>0</v>
      </c>
      <c r="B237" s="84" t="s">
        <v>84</v>
      </c>
      <c r="C237" s="344"/>
      <c r="D237" s="170">
        <f>PRODUCT(Лист1!G25,$A$188)</f>
        <v>7.86</v>
      </c>
      <c r="E237" s="367"/>
      <c r="F237" s="347">
        <f t="shared" si="10"/>
        <v>0</v>
      </c>
      <c r="G237" s="169"/>
      <c r="H237" s="7"/>
      <c r="I237" s="7"/>
    </row>
    <row r="238" spans="1:9" ht="15.75" hidden="1" x14ac:dyDescent="0.25">
      <c r="A238" s="127">
        <f>'патриотика0,369'!A262</f>
        <v>0</v>
      </c>
      <c r="B238" s="84" t="s">
        <v>84</v>
      </c>
      <c r="C238" s="344"/>
      <c r="D238" s="170">
        <f>PRODUCT(Лист1!G26,$A$188)</f>
        <v>1.31</v>
      </c>
      <c r="E238" s="367"/>
      <c r="F238" s="347">
        <f t="shared" si="10"/>
        <v>0</v>
      </c>
      <c r="G238" s="169"/>
      <c r="H238" s="7"/>
      <c r="I238" s="7"/>
    </row>
    <row r="239" spans="1:9" ht="15.75" hidden="1" x14ac:dyDescent="0.25">
      <c r="A239" s="127">
        <f>'патриотика0,369'!A263</f>
        <v>0</v>
      </c>
      <c r="B239" s="84" t="s">
        <v>84</v>
      </c>
      <c r="C239" s="344"/>
      <c r="D239" s="170">
        <f>PRODUCT(Лист1!G27,$A$188)</f>
        <v>5.24</v>
      </c>
      <c r="E239" s="367"/>
      <c r="F239" s="347">
        <f t="shared" si="10"/>
        <v>0</v>
      </c>
      <c r="G239" s="169"/>
      <c r="H239" s="7"/>
      <c r="I239" s="7"/>
    </row>
    <row r="240" spans="1:9" ht="15.75" hidden="1" x14ac:dyDescent="0.25">
      <c r="A240" s="127">
        <f>'патриотика0,369'!A264</f>
        <v>0</v>
      </c>
      <c r="B240" s="84" t="s">
        <v>84</v>
      </c>
      <c r="C240" s="344"/>
      <c r="D240" s="170">
        <f>PRODUCT(Лист1!G28,$A$188)</f>
        <v>10.48</v>
      </c>
      <c r="E240" s="367"/>
      <c r="F240" s="347">
        <f t="shared" si="10"/>
        <v>0</v>
      </c>
      <c r="G240" s="169"/>
      <c r="H240" s="7"/>
      <c r="I240" s="7"/>
    </row>
    <row r="241" spans="1:12" ht="15.75" hidden="1" x14ac:dyDescent="0.25">
      <c r="A241" s="127">
        <f>'патриотика0,369'!A265</f>
        <v>0</v>
      </c>
      <c r="B241" s="84" t="s">
        <v>84</v>
      </c>
      <c r="C241" s="344"/>
      <c r="D241" s="170">
        <f>PRODUCT(Лист1!G29,$A$188)</f>
        <v>2.62</v>
      </c>
      <c r="E241" s="367"/>
      <c r="F241" s="347">
        <f t="shared" si="10"/>
        <v>0</v>
      </c>
      <c r="G241" s="169"/>
      <c r="H241" s="7"/>
      <c r="I241" s="7"/>
    </row>
    <row r="242" spans="1:12" ht="15.75" hidden="1" x14ac:dyDescent="0.25">
      <c r="A242" s="127">
        <f>'патриотика0,369'!A266</f>
        <v>0</v>
      </c>
      <c r="B242" s="84" t="s">
        <v>84</v>
      </c>
      <c r="C242" s="344"/>
      <c r="D242" s="170">
        <f>PRODUCT(Лист1!G30,$A$188)</f>
        <v>2.62</v>
      </c>
      <c r="E242" s="367"/>
      <c r="F242" s="347">
        <f t="shared" si="10"/>
        <v>0</v>
      </c>
      <c r="G242" s="169"/>
      <c r="H242" s="7"/>
      <c r="I242" s="7"/>
    </row>
    <row r="243" spans="1:12" ht="15.75" hidden="1" x14ac:dyDescent="0.25">
      <c r="A243" s="127">
        <f>'патриотика0,369'!A267</f>
        <v>0</v>
      </c>
      <c r="B243" s="84" t="s">
        <v>84</v>
      </c>
      <c r="C243" s="344"/>
      <c r="D243" s="170">
        <f>PRODUCT(Лист1!G31,$A$188)</f>
        <v>2.62</v>
      </c>
      <c r="E243" s="367"/>
      <c r="F243" s="347">
        <f t="shared" si="10"/>
        <v>0</v>
      </c>
      <c r="G243" s="169"/>
      <c r="H243" s="7"/>
      <c r="I243" s="7"/>
    </row>
    <row r="244" spans="1:12" ht="15.75" hidden="1" x14ac:dyDescent="0.25">
      <c r="A244" s="127">
        <f>'патриотика0,369'!A268</f>
        <v>0</v>
      </c>
      <c r="B244" s="84" t="s">
        <v>84</v>
      </c>
      <c r="C244" s="84">
        <v>1</v>
      </c>
      <c r="D244" s="170">
        <f>PRODUCT(Лист1!G32,$A$188)</f>
        <v>7.86</v>
      </c>
      <c r="E244" s="367"/>
      <c r="F244" s="347">
        <f t="shared" si="10"/>
        <v>0</v>
      </c>
      <c r="G244" s="169"/>
      <c r="H244" s="7"/>
      <c r="I244" s="7"/>
      <c r="J244" s="142"/>
      <c r="K244" s="114"/>
      <c r="L244" s="143"/>
    </row>
    <row r="245" spans="1:12" ht="15.75" hidden="1" x14ac:dyDescent="0.25">
      <c r="A245" s="127">
        <f>'патриотика0,369'!A269</f>
        <v>0</v>
      </c>
      <c r="B245" s="84" t="s">
        <v>84</v>
      </c>
      <c r="C245" s="84">
        <v>4</v>
      </c>
      <c r="D245" s="170">
        <f>PRODUCT(Лист1!G33,$A$188)</f>
        <v>13.886000000000001</v>
      </c>
      <c r="E245" s="367"/>
      <c r="F245" s="347">
        <f t="shared" si="10"/>
        <v>0</v>
      </c>
      <c r="G245" s="169"/>
      <c r="H245" s="7"/>
      <c r="I245" s="7"/>
      <c r="J245" s="142"/>
      <c r="K245" s="114"/>
      <c r="L245" s="143"/>
    </row>
    <row r="246" spans="1:12" ht="15.75" hidden="1" x14ac:dyDescent="0.25">
      <c r="A246" s="127">
        <f>'патриотика0,369'!A270</f>
        <v>0</v>
      </c>
      <c r="B246" s="84" t="s">
        <v>84</v>
      </c>
      <c r="C246" s="84">
        <v>4</v>
      </c>
      <c r="D246" s="170">
        <f>PRODUCT(Лист1!G34,$A$188)</f>
        <v>10.48</v>
      </c>
      <c r="E246" s="367"/>
      <c r="F246" s="347">
        <f t="shared" si="10"/>
        <v>0</v>
      </c>
      <c r="G246" s="169"/>
      <c r="H246" s="7"/>
      <c r="I246" s="7"/>
      <c r="J246" s="142"/>
      <c r="K246" s="114"/>
      <c r="L246" s="143"/>
    </row>
    <row r="247" spans="1:12" ht="15.75" hidden="1" x14ac:dyDescent="0.25">
      <c r="A247" s="127">
        <f>'патриотика0,369'!A271</f>
        <v>0</v>
      </c>
      <c r="B247" s="84" t="s">
        <v>84</v>
      </c>
      <c r="C247" s="84">
        <v>6</v>
      </c>
      <c r="D247" s="170">
        <f>PRODUCT(Лист1!G35,$A$188)</f>
        <v>13.100000000000001</v>
      </c>
      <c r="E247" s="367"/>
      <c r="F247" s="347">
        <f t="shared" si="10"/>
        <v>0</v>
      </c>
      <c r="G247" s="169"/>
      <c r="H247" s="7"/>
      <c r="I247" s="7"/>
      <c r="J247" s="142"/>
      <c r="K247" s="114"/>
      <c r="L247" s="143"/>
    </row>
    <row r="248" spans="1:12" ht="15.75" hidden="1" x14ac:dyDescent="0.25">
      <c r="A248" s="127">
        <f>'патриотика0,369'!A272</f>
        <v>0</v>
      </c>
      <c r="B248" s="84" t="s">
        <v>84</v>
      </c>
      <c r="C248" s="84">
        <v>5</v>
      </c>
      <c r="D248" s="170">
        <f>PRODUCT(Лист1!G36,$A$188)</f>
        <v>52.400000000000006</v>
      </c>
      <c r="E248" s="367"/>
      <c r="F248" s="347">
        <f t="shared" si="10"/>
        <v>0</v>
      </c>
      <c r="G248" s="169"/>
      <c r="H248" s="7"/>
      <c r="I248" s="7"/>
      <c r="J248" s="142"/>
      <c r="K248" s="114"/>
      <c r="L248" s="143"/>
    </row>
    <row r="249" spans="1:12" ht="15.75" hidden="1" x14ac:dyDescent="0.25">
      <c r="A249" s="127">
        <f>'патриотика0,369'!A273</f>
        <v>0</v>
      </c>
      <c r="B249" s="84" t="s">
        <v>84</v>
      </c>
      <c r="C249" s="84">
        <v>1</v>
      </c>
      <c r="D249" s="170">
        <f>PRODUCT(Лист1!G37,$A$188)</f>
        <v>18.34</v>
      </c>
      <c r="E249" s="367"/>
      <c r="F249" s="347">
        <f t="shared" si="10"/>
        <v>0</v>
      </c>
      <c r="G249" s="169"/>
      <c r="H249" s="7"/>
      <c r="I249" s="7"/>
      <c r="J249" s="142"/>
      <c r="K249" s="114"/>
      <c r="L249" s="143"/>
    </row>
    <row r="250" spans="1:12" ht="15.75" hidden="1" x14ac:dyDescent="0.25">
      <c r="A250" s="127">
        <f>'патриотика0,369'!A274</f>
        <v>0</v>
      </c>
      <c r="B250" s="84" t="s">
        <v>84</v>
      </c>
      <c r="C250" s="84">
        <v>2</v>
      </c>
      <c r="D250" s="170">
        <f>PRODUCT(Лист1!G38,$A$188)</f>
        <v>2.62</v>
      </c>
      <c r="E250" s="367"/>
      <c r="F250" s="347">
        <f t="shared" si="10"/>
        <v>0</v>
      </c>
      <c r="G250" s="169"/>
      <c r="H250" s="7"/>
      <c r="I250" s="7"/>
      <c r="J250" s="142"/>
      <c r="K250" s="114"/>
      <c r="L250" s="143"/>
    </row>
    <row r="251" spans="1:12" ht="15.75" hidden="1" x14ac:dyDescent="0.25">
      <c r="A251" s="127">
        <f>'патриотика0,369'!A275</f>
        <v>0</v>
      </c>
      <c r="B251" s="84" t="s">
        <v>84</v>
      </c>
      <c r="C251" s="84">
        <v>2</v>
      </c>
      <c r="D251" s="170">
        <f>PRODUCT(Лист1!G39,$A$188)</f>
        <v>2.62</v>
      </c>
      <c r="E251" s="367"/>
      <c r="F251" s="347">
        <f t="shared" si="10"/>
        <v>0</v>
      </c>
      <c r="G251" s="169"/>
      <c r="H251" s="7"/>
      <c r="I251" s="7"/>
      <c r="J251" s="142"/>
      <c r="K251" s="114"/>
      <c r="L251" s="143"/>
    </row>
    <row r="252" spans="1:12" ht="15.75" hidden="1" x14ac:dyDescent="0.25">
      <c r="A252" s="127">
        <f>'патриотика0,369'!A276</f>
        <v>0</v>
      </c>
      <c r="B252" s="84" t="s">
        <v>84</v>
      </c>
      <c r="C252" s="84">
        <v>3</v>
      </c>
      <c r="D252" s="170">
        <f>PRODUCT(Лист1!G40,$A$188)</f>
        <v>786</v>
      </c>
      <c r="E252" s="367"/>
      <c r="F252" s="347">
        <f t="shared" si="10"/>
        <v>0</v>
      </c>
      <c r="G252" s="169"/>
      <c r="H252" s="7"/>
      <c r="I252" s="7"/>
      <c r="J252" s="142"/>
      <c r="K252" s="114"/>
      <c r="L252" s="143"/>
    </row>
    <row r="253" spans="1:12" ht="15.75" hidden="1" x14ac:dyDescent="0.25">
      <c r="A253" s="127">
        <f>'патриотика0,369'!A277</f>
        <v>0</v>
      </c>
      <c r="B253" s="84" t="s">
        <v>84</v>
      </c>
      <c r="C253" s="84">
        <v>4</v>
      </c>
      <c r="D253" s="170">
        <f>PRODUCT(Лист1!G41,$A$188)</f>
        <v>0.26200000000000001</v>
      </c>
      <c r="E253" s="367"/>
      <c r="F253" s="347">
        <f t="shared" si="10"/>
        <v>0</v>
      </c>
      <c r="G253" s="169"/>
      <c r="H253" s="7"/>
      <c r="I253" s="7"/>
      <c r="J253" s="142"/>
      <c r="K253" s="114"/>
      <c r="L253" s="143"/>
    </row>
    <row r="254" spans="1:12" ht="13.9" hidden="1" customHeight="1" x14ac:dyDescent="0.25">
      <c r="A254" s="127">
        <f>'патриотика0,369'!A278</f>
        <v>0</v>
      </c>
      <c r="B254" s="84" t="s">
        <v>84</v>
      </c>
      <c r="C254" s="84">
        <v>5</v>
      </c>
      <c r="D254" s="170">
        <f>PRODUCT(Лист1!G42,$A$188)</f>
        <v>0.26200000000000001</v>
      </c>
      <c r="E254" s="367"/>
      <c r="F254" s="347">
        <f t="shared" si="10"/>
        <v>0</v>
      </c>
      <c r="G254" s="169"/>
      <c r="H254" s="7"/>
      <c r="I254" s="7"/>
      <c r="J254" s="142"/>
      <c r="K254" s="114"/>
      <c r="L254" s="143"/>
    </row>
    <row r="255" spans="1:12" ht="19.899999999999999" hidden="1" customHeight="1" x14ac:dyDescent="0.25">
      <c r="A255" s="127">
        <f>'патриотика0,369'!A279</f>
        <v>0</v>
      </c>
      <c r="B255" s="84" t="s">
        <v>84</v>
      </c>
      <c r="C255" s="84">
        <v>6</v>
      </c>
      <c r="D255" s="170">
        <f>PRODUCT(Лист1!G43,$A$188)</f>
        <v>0.26200000000000001</v>
      </c>
      <c r="E255" s="367"/>
      <c r="F255" s="347">
        <f t="shared" si="10"/>
        <v>0</v>
      </c>
      <c r="G255" s="169"/>
      <c r="H255" s="7"/>
      <c r="I255" s="7"/>
      <c r="J255" s="142"/>
      <c r="K255" s="114"/>
      <c r="L255" s="143"/>
    </row>
    <row r="256" spans="1:12" ht="16.899999999999999" hidden="1" customHeight="1" x14ac:dyDescent="0.25">
      <c r="A256" s="127">
        <f>'патриотика0,369'!A280</f>
        <v>0</v>
      </c>
      <c r="B256" s="84" t="s">
        <v>84</v>
      </c>
      <c r="C256" s="84">
        <v>7</v>
      </c>
      <c r="D256" s="170">
        <f>PRODUCT(Лист1!G44,$A$188)</f>
        <v>0.26200000000000001</v>
      </c>
      <c r="E256" s="367"/>
      <c r="F256" s="347">
        <f t="shared" si="10"/>
        <v>0</v>
      </c>
      <c r="G256" s="169"/>
      <c r="H256" s="7"/>
      <c r="I256" s="7"/>
      <c r="J256" s="142"/>
      <c r="K256" s="114"/>
      <c r="L256" s="143"/>
    </row>
    <row r="257" spans="1:12" ht="15.75" hidden="1" x14ac:dyDescent="0.25">
      <c r="A257" s="127">
        <f>'патриотика0,369'!A281</f>
        <v>0</v>
      </c>
      <c r="B257" s="84" t="s">
        <v>84</v>
      </c>
      <c r="C257" s="84">
        <v>8</v>
      </c>
      <c r="D257" s="170">
        <f>PRODUCT(Лист1!G45,$A$188)</f>
        <v>0.26200000000000001</v>
      </c>
      <c r="E257" s="367"/>
      <c r="F257" s="347">
        <f t="shared" si="10"/>
        <v>0</v>
      </c>
      <c r="G257" s="169"/>
      <c r="H257" s="7"/>
      <c r="I257" s="7"/>
      <c r="J257" s="142"/>
      <c r="K257" s="114"/>
      <c r="L257" s="143"/>
    </row>
    <row r="258" spans="1:12" ht="15.75" hidden="1" x14ac:dyDescent="0.25">
      <c r="A258" s="127">
        <f>'патриотика0,369'!A282</f>
        <v>0</v>
      </c>
      <c r="B258" s="84" t="s">
        <v>84</v>
      </c>
      <c r="C258" s="84">
        <v>9</v>
      </c>
      <c r="D258" s="170">
        <f>PRODUCT(Лист1!G46,$A$188)</f>
        <v>0.26200000000000001</v>
      </c>
      <c r="E258" s="367"/>
      <c r="F258" s="347">
        <f t="shared" si="10"/>
        <v>0</v>
      </c>
      <c r="G258" s="169"/>
      <c r="H258" s="7"/>
      <c r="I258" s="7"/>
      <c r="J258" s="142"/>
      <c r="K258" s="114"/>
      <c r="L258" s="143"/>
    </row>
    <row r="259" spans="1:12" ht="15.75" hidden="1" x14ac:dyDescent="0.25">
      <c r="A259" s="127">
        <f>'патриотика0,369'!A283</f>
        <v>0</v>
      </c>
      <c r="B259" s="84" t="s">
        <v>84</v>
      </c>
      <c r="C259" s="84">
        <v>10</v>
      </c>
      <c r="D259" s="170">
        <f>PRODUCT(Лист1!G47,$A$188)</f>
        <v>0.26200000000000001</v>
      </c>
      <c r="E259" s="367"/>
      <c r="F259" s="347">
        <f t="shared" si="10"/>
        <v>0</v>
      </c>
      <c r="G259" s="169"/>
      <c r="H259" s="7"/>
      <c r="I259" s="7"/>
      <c r="J259" s="142"/>
      <c r="K259" s="114"/>
      <c r="L259" s="143"/>
    </row>
    <row r="260" spans="1:12" ht="15.75" hidden="1" x14ac:dyDescent="0.25">
      <c r="A260" s="127">
        <f>'патриотика0,369'!A284</f>
        <v>0</v>
      </c>
      <c r="B260" s="84" t="s">
        <v>84</v>
      </c>
      <c r="C260" s="84">
        <v>11</v>
      </c>
      <c r="D260" s="170">
        <f>PRODUCT(Лист1!G48,$A$188)</f>
        <v>0.26200000000000001</v>
      </c>
      <c r="E260" s="367"/>
      <c r="F260" s="347">
        <f t="shared" si="10"/>
        <v>0</v>
      </c>
      <c r="G260" s="169"/>
      <c r="H260" s="7"/>
      <c r="I260" s="7"/>
      <c r="J260" s="142"/>
      <c r="K260" s="114"/>
      <c r="L260" s="143"/>
    </row>
    <row r="261" spans="1:12" ht="15.75" hidden="1" x14ac:dyDescent="0.25">
      <c r="A261" s="127">
        <f>'патриотика0,369'!A285</f>
        <v>0</v>
      </c>
      <c r="B261" s="84" t="s">
        <v>84</v>
      </c>
      <c r="C261" s="84">
        <v>12</v>
      </c>
      <c r="D261" s="170">
        <f>PRODUCT(Лист1!G49,$A$188)</f>
        <v>0.26200000000000001</v>
      </c>
      <c r="E261" s="367"/>
      <c r="F261" s="347">
        <f t="shared" si="10"/>
        <v>0</v>
      </c>
      <c r="G261" s="169"/>
      <c r="H261" s="7"/>
      <c r="I261" s="7"/>
      <c r="J261" s="142"/>
      <c r="K261" s="114"/>
      <c r="L261" s="143"/>
    </row>
    <row r="262" spans="1:12" ht="15.75" hidden="1" x14ac:dyDescent="0.25">
      <c r="A262" s="127">
        <f>'патриотика0,369'!A286</f>
        <v>0</v>
      </c>
      <c r="B262" s="84" t="s">
        <v>84</v>
      </c>
      <c r="C262" s="84">
        <v>13</v>
      </c>
      <c r="D262" s="170">
        <f>PRODUCT(Лист1!G50,$A$188)</f>
        <v>0.26200000000000001</v>
      </c>
      <c r="E262" s="367"/>
      <c r="F262" s="347">
        <f t="shared" si="10"/>
        <v>0</v>
      </c>
      <c r="G262" s="169"/>
      <c r="H262" s="7"/>
      <c r="I262" s="7"/>
      <c r="J262" s="142"/>
      <c r="K262" s="114"/>
      <c r="L262" s="143"/>
    </row>
    <row r="263" spans="1:12" ht="15.75" hidden="1" x14ac:dyDescent="0.25">
      <c r="A263" s="127">
        <f>'патриотика0,369'!A287</f>
        <v>0</v>
      </c>
      <c r="B263" s="84" t="s">
        <v>84</v>
      </c>
      <c r="C263" s="84">
        <v>14</v>
      </c>
      <c r="D263" s="170">
        <f>PRODUCT(Лист1!G51,$A$188)</f>
        <v>0.26200000000000001</v>
      </c>
      <c r="E263" s="367"/>
      <c r="F263" s="347">
        <f t="shared" si="10"/>
        <v>0</v>
      </c>
      <c r="G263" s="169"/>
      <c r="H263" s="7"/>
      <c r="I263" s="7"/>
      <c r="J263" s="142"/>
      <c r="K263" s="114"/>
      <c r="L263" s="143"/>
    </row>
    <row r="264" spans="1:12" ht="15.75" hidden="1" x14ac:dyDescent="0.25">
      <c r="A264" s="127">
        <f>'патриотика0,369'!A288</f>
        <v>0</v>
      </c>
      <c r="B264" s="84" t="s">
        <v>84</v>
      </c>
      <c r="C264" s="84">
        <v>15</v>
      </c>
      <c r="D264" s="170">
        <f>PRODUCT(Лист1!G52,$A$188)</f>
        <v>0.26200000000000001</v>
      </c>
      <c r="E264" s="367"/>
      <c r="F264" s="347">
        <f t="shared" si="10"/>
        <v>0</v>
      </c>
      <c r="G264" s="169"/>
      <c r="H264" s="7"/>
      <c r="I264" s="7"/>
      <c r="J264" s="142"/>
      <c r="K264" s="114"/>
      <c r="L264" s="143"/>
    </row>
    <row r="265" spans="1:12" ht="15.75" hidden="1" x14ac:dyDescent="0.25">
      <c r="A265" s="127">
        <f>'патриотика0,369'!A289</f>
        <v>0</v>
      </c>
      <c r="B265" s="84" t="s">
        <v>84</v>
      </c>
      <c r="C265" s="84">
        <v>16</v>
      </c>
      <c r="D265" s="170">
        <f>PRODUCT(Лист1!G53,$A$188)</f>
        <v>0.26200000000000001</v>
      </c>
      <c r="E265" s="367"/>
      <c r="F265" s="347">
        <f t="shared" ref="F265:F328" si="13">D265*E265</f>
        <v>0</v>
      </c>
      <c r="G265" s="169"/>
      <c r="H265" s="7"/>
      <c r="I265" s="7"/>
      <c r="J265" s="142"/>
      <c r="K265" s="114"/>
      <c r="L265" s="143"/>
    </row>
    <row r="266" spans="1:12" ht="15.75" hidden="1" x14ac:dyDescent="0.25">
      <c r="A266" s="127">
        <f>'патриотика0,369'!A290</f>
        <v>0</v>
      </c>
      <c r="B266" s="84" t="s">
        <v>84</v>
      </c>
      <c r="C266" s="84">
        <v>17</v>
      </c>
      <c r="D266" s="170">
        <f>PRODUCT(Лист1!G54,$A$188)</f>
        <v>0.26200000000000001</v>
      </c>
      <c r="E266" s="367"/>
      <c r="F266" s="347">
        <f t="shared" si="13"/>
        <v>0</v>
      </c>
      <c r="G266" s="169"/>
      <c r="H266" s="7"/>
      <c r="I266" s="7"/>
      <c r="J266" s="142"/>
      <c r="K266" s="114"/>
      <c r="L266" s="143"/>
    </row>
    <row r="267" spans="1:12" ht="15.75" hidden="1" x14ac:dyDescent="0.25">
      <c r="A267" s="127">
        <f>'патриотика0,369'!A291</f>
        <v>0</v>
      </c>
      <c r="B267" s="84" t="s">
        <v>84</v>
      </c>
      <c r="C267" s="84">
        <v>18</v>
      </c>
      <c r="D267" s="170">
        <f>PRODUCT(Лист1!G55,$A$188)</f>
        <v>0.26200000000000001</v>
      </c>
      <c r="E267" s="367"/>
      <c r="F267" s="347">
        <f t="shared" si="13"/>
        <v>0</v>
      </c>
      <c r="G267" s="169"/>
      <c r="H267" s="7"/>
      <c r="I267" s="7"/>
      <c r="J267" s="142"/>
      <c r="K267" s="114"/>
      <c r="L267" s="143"/>
    </row>
    <row r="268" spans="1:12" ht="15.75" hidden="1" x14ac:dyDescent="0.25">
      <c r="A268" s="127">
        <f>'патриотика0,369'!A292</f>
        <v>0</v>
      </c>
      <c r="B268" s="84" t="s">
        <v>84</v>
      </c>
      <c r="C268" s="84">
        <v>19</v>
      </c>
      <c r="D268" s="170">
        <f>PRODUCT(Лист1!G56,$A$188)</f>
        <v>0.26200000000000001</v>
      </c>
      <c r="E268" s="367"/>
      <c r="F268" s="347">
        <f t="shared" si="13"/>
        <v>0</v>
      </c>
      <c r="G268" s="169"/>
      <c r="H268" s="7"/>
      <c r="I268" s="7"/>
      <c r="J268" s="142"/>
      <c r="K268" s="114"/>
      <c r="L268" s="143"/>
    </row>
    <row r="269" spans="1:12" ht="15.75" hidden="1" x14ac:dyDescent="0.25">
      <c r="A269" s="127">
        <f>'патриотика0,369'!A293</f>
        <v>0</v>
      </c>
      <c r="B269" s="84" t="s">
        <v>84</v>
      </c>
      <c r="C269" s="84">
        <v>20</v>
      </c>
      <c r="D269" s="170">
        <f>PRODUCT(Лист1!G57,$A$188)</f>
        <v>0.26200000000000001</v>
      </c>
      <c r="E269" s="367"/>
      <c r="F269" s="347">
        <f t="shared" si="13"/>
        <v>0</v>
      </c>
      <c r="G269" s="169"/>
      <c r="H269" s="7"/>
      <c r="I269" s="7"/>
      <c r="J269" s="142"/>
      <c r="K269" s="114"/>
      <c r="L269" s="143"/>
    </row>
    <row r="270" spans="1:12" ht="15.75" hidden="1" x14ac:dyDescent="0.25">
      <c r="A270" s="127">
        <f>'патриотика0,369'!A294</f>
        <v>0</v>
      </c>
      <c r="B270" s="84" t="s">
        <v>84</v>
      </c>
      <c r="C270" s="84">
        <v>21</v>
      </c>
      <c r="D270" s="170">
        <f>PRODUCT(Лист1!G58,$A$188)</f>
        <v>0.26200000000000001</v>
      </c>
      <c r="E270" s="367"/>
      <c r="F270" s="347">
        <f t="shared" si="13"/>
        <v>0</v>
      </c>
      <c r="G270" s="169"/>
      <c r="H270" s="7"/>
      <c r="I270" s="7"/>
      <c r="J270" s="142"/>
      <c r="K270" s="114"/>
      <c r="L270" s="143"/>
    </row>
    <row r="271" spans="1:12" ht="15.75" hidden="1" x14ac:dyDescent="0.25">
      <c r="A271" s="127">
        <f>'патриотика0,369'!A295</f>
        <v>0</v>
      </c>
      <c r="B271" s="84" t="s">
        <v>84</v>
      </c>
      <c r="C271" s="84">
        <v>22</v>
      </c>
      <c r="D271" s="170">
        <f>PRODUCT(Лист1!G59,$A$188)</f>
        <v>0.26200000000000001</v>
      </c>
      <c r="E271" s="367"/>
      <c r="F271" s="347">
        <f t="shared" si="13"/>
        <v>0</v>
      </c>
      <c r="G271" s="169"/>
      <c r="H271" s="7"/>
      <c r="I271" s="7"/>
      <c r="J271" s="142"/>
      <c r="K271" s="114"/>
      <c r="L271" s="143"/>
    </row>
    <row r="272" spans="1:12" ht="15.75" hidden="1" x14ac:dyDescent="0.25">
      <c r="A272" s="127">
        <f>'патриотика0,369'!A296</f>
        <v>0</v>
      </c>
      <c r="B272" s="84" t="s">
        <v>84</v>
      </c>
      <c r="C272" s="84">
        <v>23</v>
      </c>
      <c r="D272" s="170">
        <f>PRODUCT(Лист1!G60,$A$188)</f>
        <v>0.26200000000000001</v>
      </c>
      <c r="E272" s="367"/>
      <c r="F272" s="347">
        <f t="shared" si="13"/>
        <v>0</v>
      </c>
      <c r="G272" s="169"/>
      <c r="H272" s="7"/>
      <c r="I272" s="7"/>
      <c r="J272" s="142"/>
      <c r="K272" s="114"/>
      <c r="L272" s="143"/>
    </row>
    <row r="273" spans="1:12" ht="15.75" hidden="1" x14ac:dyDescent="0.25">
      <c r="A273" s="127">
        <f>'патриотика0,369'!A297</f>
        <v>0</v>
      </c>
      <c r="B273" s="84" t="s">
        <v>84</v>
      </c>
      <c r="C273" s="84">
        <v>24</v>
      </c>
      <c r="D273" s="170">
        <f>PRODUCT(Лист1!G61,$A$188)</f>
        <v>0.26200000000000001</v>
      </c>
      <c r="E273" s="367"/>
      <c r="F273" s="347">
        <f t="shared" si="13"/>
        <v>0</v>
      </c>
      <c r="G273" s="169"/>
      <c r="H273" s="7"/>
      <c r="I273" s="7"/>
      <c r="J273" s="142"/>
      <c r="K273" s="114"/>
      <c r="L273" s="143"/>
    </row>
    <row r="274" spans="1:12" ht="15.75" hidden="1" x14ac:dyDescent="0.25">
      <c r="A274" s="127">
        <f>'патриотика0,369'!A298</f>
        <v>0</v>
      </c>
      <c r="B274" s="84" t="s">
        <v>84</v>
      </c>
      <c r="C274" s="84">
        <v>25</v>
      </c>
      <c r="D274" s="170">
        <f>PRODUCT(Лист1!G62,$A$188)</f>
        <v>0.26200000000000001</v>
      </c>
      <c r="E274" s="367"/>
      <c r="F274" s="347">
        <f t="shared" si="13"/>
        <v>0</v>
      </c>
      <c r="G274" s="169"/>
      <c r="H274" s="7"/>
      <c r="I274" s="7"/>
      <c r="J274" s="142"/>
      <c r="K274" s="114"/>
      <c r="L274" s="143"/>
    </row>
    <row r="275" spans="1:12" ht="15.75" hidden="1" x14ac:dyDescent="0.25">
      <c r="A275" s="127">
        <f>'патриотика0,369'!A299</f>
        <v>0</v>
      </c>
      <c r="B275" s="84" t="s">
        <v>84</v>
      </c>
      <c r="C275" s="84">
        <v>26</v>
      </c>
      <c r="D275" s="170">
        <f>PRODUCT(Лист1!G63,$A$188)</f>
        <v>0.26200000000000001</v>
      </c>
      <c r="E275" s="367"/>
      <c r="F275" s="347">
        <f t="shared" si="13"/>
        <v>0</v>
      </c>
      <c r="G275" s="169"/>
      <c r="H275" s="7"/>
      <c r="I275" s="7"/>
      <c r="J275" s="142"/>
      <c r="K275" s="114"/>
      <c r="L275" s="143"/>
    </row>
    <row r="276" spans="1:12" ht="15.75" hidden="1" x14ac:dyDescent="0.25">
      <c r="A276" s="127">
        <f>'патриотика0,369'!A300</f>
        <v>0</v>
      </c>
      <c r="B276" s="84" t="s">
        <v>84</v>
      </c>
      <c r="C276" s="84">
        <v>27</v>
      </c>
      <c r="D276" s="170">
        <f>PRODUCT(Лист1!G64,$A$188)</f>
        <v>0.26200000000000001</v>
      </c>
      <c r="E276" s="367"/>
      <c r="F276" s="347">
        <f t="shared" si="13"/>
        <v>0</v>
      </c>
      <c r="G276" s="169"/>
      <c r="H276" s="7"/>
      <c r="I276" s="7"/>
      <c r="J276" s="142"/>
      <c r="K276" s="114"/>
      <c r="L276" s="143"/>
    </row>
    <row r="277" spans="1:12" ht="15.75" hidden="1" x14ac:dyDescent="0.25">
      <c r="A277" s="127">
        <f>'патриотика0,369'!A301</f>
        <v>0</v>
      </c>
      <c r="B277" s="84" t="s">
        <v>84</v>
      </c>
      <c r="C277" s="84">
        <v>28</v>
      </c>
      <c r="D277" s="170">
        <f>PRODUCT(Лист1!G65,$A$188)</f>
        <v>0.26200000000000001</v>
      </c>
      <c r="E277" s="367"/>
      <c r="F277" s="347">
        <f t="shared" si="13"/>
        <v>0</v>
      </c>
      <c r="G277" s="169"/>
      <c r="H277" s="7"/>
      <c r="I277" s="7"/>
      <c r="J277" s="142"/>
      <c r="K277" s="114"/>
      <c r="L277" s="143"/>
    </row>
    <row r="278" spans="1:12" ht="15.75" hidden="1" x14ac:dyDescent="0.25">
      <c r="A278" s="127">
        <f>'патриотика0,369'!A302</f>
        <v>0</v>
      </c>
      <c r="B278" s="84" t="s">
        <v>84</v>
      </c>
      <c r="C278" s="84">
        <v>29</v>
      </c>
      <c r="D278" s="170">
        <f>PRODUCT(Лист1!G66,$A$188)</f>
        <v>0.26200000000000001</v>
      </c>
      <c r="E278" s="367"/>
      <c r="F278" s="347">
        <f t="shared" si="13"/>
        <v>0</v>
      </c>
      <c r="G278" s="169"/>
      <c r="H278" s="7"/>
      <c r="I278" s="7"/>
      <c r="J278" s="142"/>
      <c r="K278" s="114"/>
      <c r="L278" s="143"/>
    </row>
    <row r="279" spans="1:12" ht="15.75" hidden="1" x14ac:dyDescent="0.25">
      <c r="A279" s="127">
        <f>'патриотика0,369'!A303</f>
        <v>0</v>
      </c>
      <c r="B279" s="84" t="s">
        <v>84</v>
      </c>
      <c r="C279" s="84">
        <v>30</v>
      </c>
      <c r="D279" s="170">
        <f>PRODUCT(Лист1!G67,$A$188)</f>
        <v>0.26200000000000001</v>
      </c>
      <c r="E279" s="367"/>
      <c r="F279" s="347">
        <f t="shared" si="13"/>
        <v>0</v>
      </c>
      <c r="G279" s="169"/>
      <c r="H279" s="7"/>
      <c r="I279" s="7"/>
      <c r="J279" s="142"/>
      <c r="K279" s="114"/>
      <c r="L279" s="143"/>
    </row>
    <row r="280" spans="1:12" ht="15.75" hidden="1" x14ac:dyDescent="0.25">
      <c r="A280" s="127">
        <f>'патриотика0,369'!A304</f>
        <v>0</v>
      </c>
      <c r="B280" s="84" t="s">
        <v>84</v>
      </c>
      <c r="C280" s="84">
        <v>31</v>
      </c>
      <c r="D280" s="170">
        <f>PRODUCT(Лист1!G68,$A$188)</f>
        <v>0.26200000000000001</v>
      </c>
      <c r="E280" s="367"/>
      <c r="F280" s="347">
        <f t="shared" si="13"/>
        <v>0</v>
      </c>
      <c r="G280" s="169"/>
      <c r="H280" s="7"/>
      <c r="I280" s="7"/>
      <c r="J280" s="142"/>
      <c r="K280" s="114"/>
      <c r="L280" s="143"/>
    </row>
    <row r="281" spans="1:12" ht="15.75" hidden="1" x14ac:dyDescent="0.25">
      <c r="A281" s="127">
        <f>'патриотика0,369'!A305</f>
        <v>0</v>
      </c>
      <c r="B281" s="84" t="s">
        <v>84</v>
      </c>
      <c r="C281" s="84">
        <v>32</v>
      </c>
      <c r="D281" s="170">
        <f>PRODUCT(Лист1!G69,$A$188)</f>
        <v>0.26200000000000001</v>
      </c>
      <c r="E281" s="367"/>
      <c r="F281" s="347">
        <f t="shared" si="13"/>
        <v>0</v>
      </c>
      <c r="G281" s="169"/>
      <c r="H281" s="7"/>
      <c r="I281" s="7"/>
      <c r="J281" s="142"/>
      <c r="K281" s="114"/>
      <c r="L281" s="143"/>
    </row>
    <row r="282" spans="1:12" ht="15.75" hidden="1" x14ac:dyDescent="0.25">
      <c r="A282" s="127">
        <f>'патриотика0,369'!A306</f>
        <v>0</v>
      </c>
      <c r="B282" s="84" t="s">
        <v>84</v>
      </c>
      <c r="C282" s="84">
        <v>33</v>
      </c>
      <c r="D282" s="170">
        <f>PRODUCT(Лист1!G70,$A$188)</f>
        <v>0.26200000000000001</v>
      </c>
      <c r="E282" s="367">
        <f>Лист1!H70</f>
        <v>0</v>
      </c>
      <c r="F282" s="347">
        <f t="shared" si="13"/>
        <v>0</v>
      </c>
      <c r="G282" s="169"/>
      <c r="H282" s="7"/>
      <c r="I282" s="7"/>
      <c r="J282" s="142"/>
      <c r="K282" s="114"/>
      <c r="L282" s="143"/>
    </row>
    <row r="283" spans="1:12" ht="15.75" hidden="1" x14ac:dyDescent="0.25">
      <c r="A283" s="127">
        <f>'патриотика0,369'!A307</f>
        <v>0</v>
      </c>
      <c r="B283" s="84" t="s">
        <v>84</v>
      </c>
      <c r="C283" s="84">
        <v>34</v>
      </c>
      <c r="D283" s="170">
        <f>PRODUCT(Лист1!G71,$A$188)</f>
        <v>0.26200000000000001</v>
      </c>
      <c r="E283" s="367">
        <f>Лист1!H71</f>
        <v>0</v>
      </c>
      <c r="F283" s="347">
        <f t="shared" si="13"/>
        <v>0</v>
      </c>
      <c r="G283" s="169"/>
      <c r="H283" s="7"/>
      <c r="I283" s="7"/>
      <c r="J283" s="142"/>
      <c r="K283" s="114"/>
      <c r="L283" s="143"/>
    </row>
    <row r="284" spans="1:12" ht="15.75" hidden="1" x14ac:dyDescent="0.25">
      <c r="A284" s="127">
        <f>'патриотика0,369'!A308</f>
        <v>0</v>
      </c>
      <c r="B284" s="84" t="s">
        <v>84</v>
      </c>
      <c r="C284" s="84">
        <v>35</v>
      </c>
      <c r="D284" s="170">
        <f>PRODUCT(Лист1!G72,$A$188)</f>
        <v>0.26200000000000001</v>
      </c>
      <c r="E284" s="367">
        <f>Лист1!H72</f>
        <v>0</v>
      </c>
      <c r="F284" s="347">
        <f t="shared" si="13"/>
        <v>0</v>
      </c>
      <c r="G284" s="169"/>
      <c r="H284" s="7"/>
      <c r="I284" s="7"/>
      <c r="J284" s="142"/>
      <c r="K284" s="114"/>
      <c r="L284" s="143"/>
    </row>
    <row r="285" spans="1:12" ht="15.75" hidden="1" x14ac:dyDescent="0.25">
      <c r="A285" s="127">
        <f>'патриотика0,369'!A309</f>
        <v>0</v>
      </c>
      <c r="B285" s="84" t="s">
        <v>84</v>
      </c>
      <c r="C285" s="84">
        <v>36</v>
      </c>
      <c r="D285" s="170">
        <f>PRODUCT(Лист1!G73,$A$188)</f>
        <v>0.26200000000000001</v>
      </c>
      <c r="E285" s="367">
        <f>Лист1!H73</f>
        <v>0</v>
      </c>
      <c r="F285" s="347">
        <f t="shared" si="13"/>
        <v>0</v>
      </c>
      <c r="G285" s="169"/>
      <c r="H285" s="7"/>
      <c r="I285" s="7"/>
      <c r="J285" s="142"/>
      <c r="K285" s="114"/>
      <c r="L285" s="143"/>
    </row>
    <row r="286" spans="1:12" ht="15.75" hidden="1" x14ac:dyDescent="0.25">
      <c r="A286" s="127">
        <f>'патриотика0,369'!A310</f>
        <v>0</v>
      </c>
      <c r="B286" s="84" t="s">
        <v>84</v>
      </c>
      <c r="C286" s="84">
        <v>37</v>
      </c>
      <c r="D286" s="170">
        <f>PRODUCT(Лист1!G74,$A$188)</f>
        <v>0.26200000000000001</v>
      </c>
      <c r="E286" s="367">
        <f>Лист1!H74</f>
        <v>0</v>
      </c>
      <c r="F286" s="347">
        <f t="shared" si="13"/>
        <v>0</v>
      </c>
      <c r="G286" s="169"/>
      <c r="H286" s="7"/>
      <c r="I286" s="7"/>
      <c r="J286" s="142"/>
      <c r="K286" s="114"/>
      <c r="L286" s="143"/>
    </row>
    <row r="287" spans="1:12" ht="15.75" hidden="1" x14ac:dyDescent="0.25">
      <c r="A287" s="127">
        <f>'патриотика0,369'!A311</f>
        <v>0</v>
      </c>
      <c r="B287" s="84" t="s">
        <v>84</v>
      </c>
      <c r="C287" s="84">
        <v>38</v>
      </c>
      <c r="D287" s="170">
        <f>PRODUCT(Лист1!G75,$A$188)</f>
        <v>0.26200000000000001</v>
      </c>
      <c r="E287" s="367">
        <f>Лист1!H75</f>
        <v>0</v>
      </c>
      <c r="F287" s="347">
        <f t="shared" si="13"/>
        <v>0</v>
      </c>
      <c r="G287" s="169"/>
      <c r="H287" s="7"/>
      <c r="I287" s="7"/>
      <c r="J287" s="142"/>
      <c r="K287" s="114"/>
      <c r="L287" s="143"/>
    </row>
    <row r="288" spans="1:12" ht="15.75" hidden="1" x14ac:dyDescent="0.25">
      <c r="A288" s="127">
        <f>'патриотика0,369'!A312</f>
        <v>0</v>
      </c>
      <c r="B288" s="84" t="s">
        <v>84</v>
      </c>
      <c r="C288" s="84">
        <v>39</v>
      </c>
      <c r="D288" s="170">
        <f>PRODUCT(Лист1!G76,$A$188)</f>
        <v>0.26200000000000001</v>
      </c>
      <c r="E288" s="367">
        <f>Лист1!H76</f>
        <v>0</v>
      </c>
      <c r="F288" s="347">
        <f t="shared" si="13"/>
        <v>0</v>
      </c>
      <c r="G288" s="169"/>
      <c r="H288" s="7"/>
      <c r="I288" s="7"/>
      <c r="J288" s="142"/>
      <c r="K288" s="114"/>
      <c r="L288" s="143"/>
    </row>
    <row r="289" spans="1:12" ht="15.75" hidden="1" x14ac:dyDescent="0.25">
      <c r="A289" s="127">
        <f>'патриотика0,369'!A313</f>
        <v>0</v>
      </c>
      <c r="B289" s="84" t="s">
        <v>84</v>
      </c>
      <c r="C289" s="84">
        <v>40</v>
      </c>
      <c r="D289" s="170">
        <f>PRODUCT(Лист1!G77,$A$188)</f>
        <v>0.26200000000000001</v>
      </c>
      <c r="E289" s="367">
        <f>Лист1!H77</f>
        <v>0</v>
      </c>
      <c r="F289" s="347">
        <f t="shared" si="13"/>
        <v>0</v>
      </c>
      <c r="G289" s="169"/>
      <c r="H289" s="7"/>
      <c r="I289" s="7"/>
      <c r="J289" s="142"/>
      <c r="K289" s="114"/>
      <c r="L289" s="143"/>
    </row>
    <row r="290" spans="1:12" ht="15.75" hidden="1" x14ac:dyDescent="0.25">
      <c r="A290" s="127">
        <f>'патриотика0,369'!A314</f>
        <v>0</v>
      </c>
      <c r="B290" s="84" t="s">
        <v>84</v>
      </c>
      <c r="C290" s="84">
        <v>41</v>
      </c>
      <c r="D290" s="170">
        <f>PRODUCT(Лист1!G78,$A$188)</f>
        <v>0.26200000000000001</v>
      </c>
      <c r="E290" s="367">
        <f>Лист1!H78</f>
        <v>0</v>
      </c>
      <c r="F290" s="347">
        <f t="shared" si="13"/>
        <v>0</v>
      </c>
      <c r="G290" s="169"/>
      <c r="H290" s="7"/>
      <c r="I290" s="7"/>
      <c r="J290" s="142"/>
      <c r="K290" s="114"/>
      <c r="L290" s="143"/>
    </row>
    <row r="291" spans="1:12" ht="15.75" hidden="1" x14ac:dyDescent="0.25">
      <c r="A291" s="127">
        <f>'патриотика0,369'!A315</f>
        <v>0</v>
      </c>
      <c r="B291" s="84" t="s">
        <v>84</v>
      </c>
      <c r="C291" s="84">
        <v>42</v>
      </c>
      <c r="D291" s="170">
        <f>PRODUCT(Лист1!G79,$A$188)</f>
        <v>0.26200000000000001</v>
      </c>
      <c r="E291" s="367">
        <f>Лист1!H79</f>
        <v>0</v>
      </c>
      <c r="F291" s="347">
        <f t="shared" si="13"/>
        <v>0</v>
      </c>
      <c r="G291" s="169"/>
      <c r="H291" s="7"/>
      <c r="I291" s="7"/>
      <c r="J291" s="142"/>
      <c r="K291" s="114"/>
      <c r="L291" s="143"/>
    </row>
    <row r="292" spans="1:12" ht="15.75" hidden="1" x14ac:dyDescent="0.25">
      <c r="A292" s="127">
        <f>'патриотика0,369'!A316</f>
        <v>0</v>
      </c>
      <c r="B292" s="84" t="s">
        <v>84</v>
      </c>
      <c r="C292" s="84">
        <v>43</v>
      </c>
      <c r="D292" s="170">
        <f>PRODUCT(Лист1!G80,$A$188)</f>
        <v>0.26200000000000001</v>
      </c>
      <c r="E292" s="367">
        <f>Лист1!H80</f>
        <v>0</v>
      </c>
      <c r="F292" s="347">
        <f t="shared" si="13"/>
        <v>0</v>
      </c>
      <c r="G292" s="169"/>
      <c r="H292" s="7"/>
      <c r="I292" s="7"/>
      <c r="J292" s="142"/>
      <c r="K292" s="114"/>
      <c r="L292" s="143"/>
    </row>
    <row r="293" spans="1:12" ht="15.75" hidden="1" x14ac:dyDescent="0.25">
      <c r="A293" s="127">
        <f>'патриотика0,369'!A317</f>
        <v>0</v>
      </c>
      <c r="B293" s="84" t="s">
        <v>84</v>
      </c>
      <c r="C293" s="84">
        <v>44</v>
      </c>
      <c r="D293" s="170">
        <f>PRODUCT(Лист1!G81,$A$188)</f>
        <v>0.26200000000000001</v>
      </c>
      <c r="E293" s="367">
        <f>Лист1!H81</f>
        <v>0</v>
      </c>
      <c r="F293" s="347">
        <f t="shared" si="13"/>
        <v>0</v>
      </c>
      <c r="G293" s="169"/>
      <c r="H293" s="7"/>
      <c r="I293" s="7"/>
      <c r="J293" s="142"/>
      <c r="K293" s="114"/>
      <c r="L293" s="143"/>
    </row>
    <row r="294" spans="1:12" ht="15.75" hidden="1" x14ac:dyDescent="0.25">
      <c r="A294" s="127">
        <f>'патриотика0,369'!A318</f>
        <v>0</v>
      </c>
      <c r="B294" s="84" t="s">
        <v>84</v>
      </c>
      <c r="C294" s="84">
        <v>45</v>
      </c>
      <c r="D294" s="170">
        <f>PRODUCT(Лист1!G82,$A$188)</f>
        <v>0.26200000000000001</v>
      </c>
      <c r="E294" s="367">
        <f>Лист1!H82</f>
        <v>0</v>
      </c>
      <c r="F294" s="347">
        <f t="shared" si="13"/>
        <v>0</v>
      </c>
      <c r="G294" s="169"/>
      <c r="H294" s="7"/>
      <c r="I294" s="7"/>
      <c r="J294" s="142"/>
      <c r="K294" s="114"/>
      <c r="L294" s="143"/>
    </row>
    <row r="295" spans="1:12" ht="15.75" hidden="1" x14ac:dyDescent="0.25">
      <c r="A295" s="127">
        <f>'патриотика0,369'!A319</f>
        <v>0</v>
      </c>
      <c r="B295" s="84" t="s">
        <v>84</v>
      </c>
      <c r="C295" s="84">
        <v>46</v>
      </c>
      <c r="D295" s="170">
        <f>PRODUCT(Лист1!G83,$A$188)</f>
        <v>0.26200000000000001</v>
      </c>
      <c r="E295" s="367">
        <f>Лист1!H83</f>
        <v>0</v>
      </c>
      <c r="F295" s="347">
        <f t="shared" si="13"/>
        <v>0</v>
      </c>
      <c r="G295" s="169"/>
      <c r="H295" s="7"/>
      <c r="I295" s="7"/>
      <c r="J295" s="142"/>
      <c r="K295" s="114"/>
      <c r="L295" s="143"/>
    </row>
    <row r="296" spans="1:12" ht="15.75" hidden="1" x14ac:dyDescent="0.25">
      <c r="A296" s="127">
        <f>'патриотика0,369'!A320</f>
        <v>0</v>
      </c>
      <c r="B296" s="84" t="s">
        <v>84</v>
      </c>
      <c r="C296" s="84">
        <v>47</v>
      </c>
      <c r="D296" s="170">
        <f>PRODUCT(Лист1!G84,$A$188)</f>
        <v>0.26200000000000001</v>
      </c>
      <c r="E296" s="367">
        <f>Лист1!H84</f>
        <v>0</v>
      </c>
      <c r="F296" s="347">
        <f t="shared" si="13"/>
        <v>0</v>
      </c>
      <c r="G296" s="169"/>
      <c r="H296" s="7"/>
      <c r="I296" s="7"/>
      <c r="J296" s="142"/>
      <c r="K296" s="114"/>
      <c r="L296" s="143"/>
    </row>
    <row r="297" spans="1:12" ht="15.75" hidden="1" x14ac:dyDescent="0.25">
      <c r="A297" s="127">
        <f>'патриотика0,369'!A321</f>
        <v>0</v>
      </c>
      <c r="B297" s="84" t="s">
        <v>84</v>
      </c>
      <c r="C297" s="84">
        <v>48</v>
      </c>
      <c r="D297" s="170">
        <f>PRODUCT(Лист1!G85,$A$188)</f>
        <v>0.26200000000000001</v>
      </c>
      <c r="E297" s="367">
        <f>Лист1!H85</f>
        <v>0</v>
      </c>
      <c r="F297" s="347">
        <f t="shared" si="13"/>
        <v>0</v>
      </c>
      <c r="G297" s="169"/>
      <c r="H297" s="7"/>
      <c r="I297" s="7"/>
      <c r="J297" s="142"/>
      <c r="K297" s="114"/>
      <c r="L297" s="143"/>
    </row>
    <row r="298" spans="1:12" ht="15.75" hidden="1" x14ac:dyDescent="0.25">
      <c r="A298" s="127">
        <f>'патриотика0,369'!A322</f>
        <v>0</v>
      </c>
      <c r="B298" s="84" t="s">
        <v>84</v>
      </c>
      <c r="C298" s="84">
        <v>49</v>
      </c>
      <c r="D298" s="170">
        <f>PRODUCT(Лист1!G86,$A$188)</f>
        <v>0.26200000000000001</v>
      </c>
      <c r="E298" s="367">
        <f>Лист1!H86</f>
        <v>0</v>
      </c>
      <c r="F298" s="347">
        <f t="shared" si="13"/>
        <v>0</v>
      </c>
      <c r="G298" s="169"/>
      <c r="H298" s="7"/>
      <c r="I298" s="7"/>
      <c r="J298" s="142"/>
      <c r="K298" s="114"/>
      <c r="L298" s="143"/>
    </row>
    <row r="299" spans="1:12" ht="15.75" hidden="1" x14ac:dyDescent="0.25">
      <c r="A299" s="127">
        <f>'патриотика0,369'!A323</f>
        <v>0</v>
      </c>
      <c r="B299" s="84" t="s">
        <v>84</v>
      </c>
      <c r="C299" s="84">
        <v>50</v>
      </c>
      <c r="D299" s="170">
        <f>PRODUCT(Лист1!G87,$A$188)</f>
        <v>0.26200000000000001</v>
      </c>
      <c r="E299" s="367">
        <f>Лист1!H87</f>
        <v>0</v>
      </c>
      <c r="F299" s="347">
        <f t="shared" si="13"/>
        <v>0</v>
      </c>
      <c r="G299" s="169"/>
      <c r="H299" s="7"/>
      <c r="I299" s="7"/>
      <c r="J299" s="142"/>
      <c r="K299" s="114"/>
      <c r="L299" s="143"/>
    </row>
    <row r="300" spans="1:12" ht="15.75" hidden="1" x14ac:dyDescent="0.25">
      <c r="A300" s="127">
        <f>'патриотика0,369'!A324</f>
        <v>0</v>
      </c>
      <c r="B300" s="84" t="s">
        <v>84</v>
      </c>
      <c r="C300" s="84">
        <v>51</v>
      </c>
      <c r="D300" s="170">
        <f>PRODUCT(Лист1!G88,$A$188)</f>
        <v>0.26200000000000001</v>
      </c>
      <c r="E300" s="367">
        <f>Лист1!H88</f>
        <v>0</v>
      </c>
      <c r="F300" s="347">
        <f t="shared" si="13"/>
        <v>0</v>
      </c>
      <c r="G300" s="169"/>
      <c r="H300" s="7"/>
      <c r="I300" s="7"/>
      <c r="J300" s="142"/>
      <c r="K300" s="114"/>
      <c r="L300" s="143"/>
    </row>
    <row r="301" spans="1:12" ht="12.75" hidden="1" customHeight="1" x14ac:dyDescent="0.25">
      <c r="A301" s="127">
        <f>'патриотика0,369'!A325</f>
        <v>0</v>
      </c>
      <c r="B301" s="84" t="s">
        <v>84</v>
      </c>
      <c r="C301" s="84">
        <v>52</v>
      </c>
      <c r="D301" s="170">
        <f>PRODUCT(Лист1!G89,$A$188)</f>
        <v>0.26200000000000001</v>
      </c>
      <c r="E301" s="367">
        <f>Лист1!H89</f>
        <v>0</v>
      </c>
      <c r="F301" s="347">
        <f t="shared" si="13"/>
        <v>0</v>
      </c>
      <c r="G301" s="169"/>
      <c r="H301" s="7"/>
      <c r="I301" s="7"/>
      <c r="J301" s="142"/>
      <c r="K301" s="114"/>
      <c r="L301" s="143"/>
    </row>
    <row r="302" spans="1:12" ht="15.75" hidden="1" x14ac:dyDescent="0.25">
      <c r="A302" s="127">
        <f>'патриотика0,369'!A326</f>
        <v>0</v>
      </c>
      <c r="B302" s="84" t="s">
        <v>84</v>
      </c>
      <c r="C302" s="84">
        <v>53</v>
      </c>
      <c r="D302" s="170">
        <f>PRODUCT(Лист1!G90,$A$188)</f>
        <v>0.26200000000000001</v>
      </c>
      <c r="E302" s="367">
        <f>Лист1!H90</f>
        <v>0</v>
      </c>
      <c r="F302" s="347">
        <f t="shared" si="13"/>
        <v>0</v>
      </c>
      <c r="G302" s="169"/>
      <c r="H302" s="7"/>
      <c r="I302" s="7"/>
      <c r="J302" s="142"/>
      <c r="K302" s="114"/>
      <c r="L302" s="143"/>
    </row>
    <row r="303" spans="1:12" ht="15.75" hidden="1" x14ac:dyDescent="0.25">
      <c r="A303" s="127">
        <f>'патриотика0,369'!A327</f>
        <v>0</v>
      </c>
      <c r="B303" s="84" t="s">
        <v>84</v>
      </c>
      <c r="C303" s="84">
        <v>54</v>
      </c>
      <c r="D303" s="170">
        <f>PRODUCT(Лист1!G91,$A$188)</f>
        <v>0.26200000000000001</v>
      </c>
      <c r="E303" s="367">
        <f>Лист1!H91</f>
        <v>0</v>
      </c>
      <c r="F303" s="347">
        <f t="shared" si="13"/>
        <v>0</v>
      </c>
      <c r="G303" s="169"/>
      <c r="H303" s="7"/>
      <c r="I303" s="7"/>
      <c r="J303" s="142"/>
      <c r="K303" s="114"/>
      <c r="L303" s="143"/>
    </row>
    <row r="304" spans="1:12" ht="15.75" hidden="1" x14ac:dyDescent="0.25">
      <c r="A304" s="127">
        <f>'патриотика0,369'!A328</f>
        <v>0</v>
      </c>
      <c r="B304" s="84" t="s">
        <v>84</v>
      </c>
      <c r="C304" s="84">
        <v>55</v>
      </c>
      <c r="D304" s="170">
        <f>PRODUCT(Лист1!G92,$A$188)</f>
        <v>0.26200000000000001</v>
      </c>
      <c r="E304" s="367">
        <f>Лист1!H92</f>
        <v>0</v>
      </c>
      <c r="F304" s="347">
        <f t="shared" si="13"/>
        <v>0</v>
      </c>
      <c r="G304" s="169"/>
      <c r="H304" s="7"/>
      <c r="I304" s="7"/>
      <c r="J304" s="142"/>
      <c r="K304" s="114"/>
      <c r="L304" s="143"/>
    </row>
    <row r="305" spans="1:12" ht="15.75" hidden="1" x14ac:dyDescent="0.25">
      <c r="A305" s="127">
        <f>'патриотика0,369'!A329</f>
        <v>0</v>
      </c>
      <c r="B305" s="84" t="s">
        <v>84</v>
      </c>
      <c r="C305" s="84">
        <v>56</v>
      </c>
      <c r="D305" s="170">
        <f>PRODUCT(Лист1!G93,$A$188)</f>
        <v>0.26200000000000001</v>
      </c>
      <c r="E305" s="367">
        <f>Лист1!H93</f>
        <v>0</v>
      </c>
      <c r="F305" s="347">
        <f t="shared" si="13"/>
        <v>0</v>
      </c>
      <c r="G305" s="169"/>
      <c r="H305" s="7"/>
      <c r="I305" s="7"/>
      <c r="J305" s="142"/>
      <c r="K305" s="114"/>
      <c r="L305" s="143"/>
    </row>
    <row r="306" spans="1:12" ht="15.75" hidden="1" x14ac:dyDescent="0.25">
      <c r="A306" s="127">
        <f>'патриотика0,369'!A330</f>
        <v>0</v>
      </c>
      <c r="B306" s="84" t="s">
        <v>84</v>
      </c>
      <c r="C306" s="84">
        <v>57</v>
      </c>
      <c r="D306" s="170">
        <f>PRODUCT(Лист1!G94,$A$188)</f>
        <v>0.26200000000000001</v>
      </c>
      <c r="E306" s="367">
        <f>Лист1!H94</f>
        <v>0</v>
      </c>
      <c r="F306" s="347">
        <f t="shared" si="13"/>
        <v>0</v>
      </c>
      <c r="G306" s="169"/>
      <c r="H306" s="7"/>
      <c r="I306" s="7"/>
      <c r="J306" s="142"/>
      <c r="K306" s="114"/>
      <c r="L306" s="143"/>
    </row>
    <row r="307" spans="1:12" ht="15.75" hidden="1" x14ac:dyDescent="0.25">
      <c r="A307" s="127">
        <f>'патриотика0,369'!A331</f>
        <v>0</v>
      </c>
      <c r="B307" s="84" t="s">
        <v>84</v>
      </c>
      <c r="C307" s="84">
        <v>58</v>
      </c>
      <c r="D307" s="170">
        <f>PRODUCT(Лист1!G95,$A$188)</f>
        <v>0.26200000000000001</v>
      </c>
      <c r="E307" s="367">
        <f>Лист1!H95</f>
        <v>0</v>
      </c>
      <c r="F307" s="347">
        <f t="shared" si="13"/>
        <v>0</v>
      </c>
      <c r="G307" s="169"/>
      <c r="H307" s="7"/>
      <c r="I307" s="7"/>
      <c r="J307" s="142"/>
      <c r="K307" s="114"/>
      <c r="L307" s="143"/>
    </row>
    <row r="308" spans="1:12" ht="15.75" hidden="1" x14ac:dyDescent="0.25">
      <c r="A308" s="127">
        <f>'патриотика0,369'!A332</f>
        <v>0</v>
      </c>
      <c r="B308" s="84" t="s">
        <v>84</v>
      </c>
      <c r="C308" s="84">
        <v>59</v>
      </c>
      <c r="D308" s="170">
        <f>PRODUCT(Лист1!G96,$A$188)</f>
        <v>0.26200000000000001</v>
      </c>
      <c r="E308" s="367">
        <f>Лист1!H96</f>
        <v>0</v>
      </c>
      <c r="F308" s="347">
        <f t="shared" si="13"/>
        <v>0</v>
      </c>
      <c r="G308" s="169"/>
      <c r="H308" s="7"/>
      <c r="I308" s="7"/>
      <c r="J308" s="142"/>
      <c r="K308" s="114"/>
      <c r="L308" s="143"/>
    </row>
    <row r="309" spans="1:12" ht="15.75" hidden="1" x14ac:dyDescent="0.25">
      <c r="A309" s="127">
        <f>'патриотика0,369'!A333</f>
        <v>0</v>
      </c>
      <c r="B309" s="84" t="s">
        <v>84</v>
      </c>
      <c r="C309" s="84">
        <v>60</v>
      </c>
      <c r="D309" s="170">
        <f>PRODUCT(Лист1!G97,$A$188)</f>
        <v>0.26200000000000001</v>
      </c>
      <c r="E309" s="367">
        <f>Лист1!H97</f>
        <v>0</v>
      </c>
      <c r="F309" s="347">
        <f t="shared" si="13"/>
        <v>0</v>
      </c>
      <c r="G309" s="169"/>
      <c r="H309" s="7"/>
      <c r="I309" s="7"/>
      <c r="J309" s="142"/>
      <c r="K309" s="114"/>
      <c r="L309" s="143"/>
    </row>
    <row r="310" spans="1:12" ht="15.75" hidden="1" x14ac:dyDescent="0.25">
      <c r="A310" s="127">
        <f>'патриотика0,369'!A334</f>
        <v>0</v>
      </c>
      <c r="B310" s="84" t="s">
        <v>84</v>
      </c>
      <c r="C310" s="84">
        <v>61</v>
      </c>
      <c r="D310" s="170">
        <f>PRODUCT(Лист1!G98,$A$188)</f>
        <v>0.26200000000000001</v>
      </c>
      <c r="E310" s="367">
        <f>Лист1!H98</f>
        <v>0</v>
      </c>
      <c r="F310" s="347">
        <f t="shared" si="13"/>
        <v>0</v>
      </c>
      <c r="G310" s="169"/>
      <c r="H310" s="7"/>
      <c r="I310" s="7"/>
      <c r="J310" s="142"/>
      <c r="K310" s="114"/>
      <c r="L310" s="143"/>
    </row>
    <row r="311" spans="1:12" ht="15.75" hidden="1" x14ac:dyDescent="0.25">
      <c r="A311" s="127">
        <f>'патриотика0,369'!A335</f>
        <v>0</v>
      </c>
      <c r="B311" s="84" t="s">
        <v>84</v>
      </c>
      <c r="C311" s="84">
        <v>62</v>
      </c>
      <c r="D311" s="170">
        <f>PRODUCT(Лист1!G99,$A$188)</f>
        <v>0.26200000000000001</v>
      </c>
      <c r="E311" s="367">
        <f>Лист1!H99</f>
        <v>0</v>
      </c>
      <c r="F311" s="347">
        <f t="shared" si="13"/>
        <v>0</v>
      </c>
      <c r="G311" s="169"/>
      <c r="H311" s="7"/>
      <c r="I311" s="7"/>
      <c r="J311" s="142"/>
      <c r="K311" s="114"/>
      <c r="L311" s="143"/>
    </row>
    <row r="312" spans="1:12" ht="15.75" hidden="1" x14ac:dyDescent="0.25">
      <c r="A312" s="127">
        <f>'патриотика0,369'!A336</f>
        <v>0</v>
      </c>
      <c r="B312" s="84" t="s">
        <v>84</v>
      </c>
      <c r="C312" s="84">
        <v>63</v>
      </c>
      <c r="D312" s="170">
        <f>PRODUCT(Лист1!G100,$A$188)</f>
        <v>0.26200000000000001</v>
      </c>
      <c r="E312" s="367">
        <f>Лист1!H100</f>
        <v>0</v>
      </c>
      <c r="F312" s="347">
        <f t="shared" si="13"/>
        <v>0</v>
      </c>
      <c r="G312" s="169"/>
      <c r="H312" s="7"/>
      <c r="I312" s="7"/>
      <c r="J312" s="142"/>
      <c r="K312" s="114"/>
      <c r="L312" s="143"/>
    </row>
    <row r="313" spans="1:12" ht="15.75" hidden="1" x14ac:dyDescent="0.25">
      <c r="A313" s="127">
        <f>'патриотика0,369'!A337</f>
        <v>0</v>
      </c>
      <c r="B313" s="84" t="s">
        <v>84</v>
      </c>
      <c r="C313" s="84">
        <v>64</v>
      </c>
      <c r="D313" s="170">
        <f>PRODUCT(Лист1!G101,$A$188)</f>
        <v>0.26200000000000001</v>
      </c>
      <c r="E313" s="367">
        <f>Лист1!H101</f>
        <v>0</v>
      </c>
      <c r="F313" s="347">
        <f t="shared" si="13"/>
        <v>0</v>
      </c>
      <c r="G313" s="169"/>
      <c r="H313" s="7"/>
      <c r="I313" s="7"/>
      <c r="J313" s="142"/>
      <c r="K313" s="114"/>
      <c r="L313" s="143"/>
    </row>
    <row r="314" spans="1:12" ht="15.75" hidden="1" x14ac:dyDescent="0.25">
      <c r="A314" s="127">
        <f>'патриотика0,369'!A338</f>
        <v>0</v>
      </c>
      <c r="B314" s="84" t="s">
        <v>84</v>
      </c>
      <c r="C314" s="84">
        <v>65</v>
      </c>
      <c r="D314" s="170">
        <f>PRODUCT(Лист1!G102,$A$188)</f>
        <v>0.26200000000000001</v>
      </c>
      <c r="E314" s="367">
        <f>Лист1!H102</f>
        <v>0</v>
      </c>
      <c r="F314" s="347">
        <f t="shared" si="13"/>
        <v>0</v>
      </c>
      <c r="G314" s="169"/>
      <c r="H314" s="7"/>
      <c r="I314" s="7"/>
      <c r="J314" s="142"/>
      <c r="K314" s="114"/>
      <c r="L314" s="143"/>
    </row>
    <row r="315" spans="1:12" ht="15.75" hidden="1" x14ac:dyDescent="0.25">
      <c r="A315" s="127">
        <f>'патриотика0,369'!A339</f>
        <v>0</v>
      </c>
      <c r="B315" s="84" t="s">
        <v>84</v>
      </c>
      <c r="C315" s="84">
        <v>66</v>
      </c>
      <c r="D315" s="170">
        <f>PRODUCT(Лист1!G103,$A$188)</f>
        <v>0.26200000000000001</v>
      </c>
      <c r="E315" s="367">
        <f>Лист1!H103</f>
        <v>0</v>
      </c>
      <c r="F315" s="347">
        <f t="shared" si="13"/>
        <v>0</v>
      </c>
      <c r="G315" s="169"/>
      <c r="H315" s="7"/>
      <c r="I315" s="7"/>
      <c r="J315" s="142"/>
      <c r="K315" s="114"/>
      <c r="L315" s="143"/>
    </row>
    <row r="316" spans="1:12" ht="15.75" hidden="1" x14ac:dyDescent="0.25">
      <c r="A316" s="127">
        <f>'патриотика0,369'!A340</f>
        <v>0</v>
      </c>
      <c r="B316" s="84" t="s">
        <v>84</v>
      </c>
      <c r="C316" s="84">
        <v>67</v>
      </c>
      <c r="D316" s="170">
        <f>PRODUCT(Лист1!G104,$A$188)</f>
        <v>0.26200000000000001</v>
      </c>
      <c r="E316" s="367">
        <f>Лист1!H104</f>
        <v>0</v>
      </c>
      <c r="F316" s="347">
        <f t="shared" si="13"/>
        <v>0</v>
      </c>
      <c r="G316" s="169"/>
      <c r="H316" s="7"/>
      <c r="I316" s="7"/>
      <c r="J316" s="142"/>
      <c r="K316" s="114"/>
      <c r="L316" s="143"/>
    </row>
    <row r="317" spans="1:12" ht="15.75" hidden="1" x14ac:dyDescent="0.25">
      <c r="A317" s="127">
        <f>'патриотика0,369'!A341</f>
        <v>0</v>
      </c>
      <c r="B317" s="84" t="s">
        <v>84</v>
      </c>
      <c r="C317" s="84">
        <v>68</v>
      </c>
      <c r="D317" s="170">
        <f>PRODUCT(Лист1!G105,$A$188)</f>
        <v>0.26200000000000001</v>
      </c>
      <c r="E317" s="367">
        <f>Лист1!H105</f>
        <v>0</v>
      </c>
      <c r="F317" s="347">
        <f t="shared" si="13"/>
        <v>0</v>
      </c>
      <c r="G317" s="169"/>
      <c r="H317" s="7"/>
      <c r="I317" s="7"/>
      <c r="J317" s="142"/>
      <c r="K317" s="114"/>
      <c r="L317" s="143"/>
    </row>
    <row r="318" spans="1:12" ht="15.75" hidden="1" x14ac:dyDescent="0.25">
      <c r="A318" s="127">
        <f>'патриотика0,369'!A342</f>
        <v>0</v>
      </c>
      <c r="B318" s="84" t="s">
        <v>84</v>
      </c>
      <c r="C318" s="84">
        <v>69</v>
      </c>
      <c r="D318" s="170">
        <f>PRODUCT(Лист1!G106,$A$188)</f>
        <v>0.26200000000000001</v>
      </c>
      <c r="E318" s="367">
        <f>Лист1!H106</f>
        <v>0</v>
      </c>
      <c r="F318" s="347">
        <f t="shared" si="13"/>
        <v>0</v>
      </c>
      <c r="G318" s="169"/>
      <c r="H318" s="7"/>
      <c r="I318" s="7"/>
      <c r="J318" s="142"/>
      <c r="K318" s="114"/>
      <c r="L318" s="143"/>
    </row>
    <row r="319" spans="1:12" ht="15.75" hidden="1" x14ac:dyDescent="0.25">
      <c r="A319" s="127">
        <f>'патриотика0,369'!A343</f>
        <v>0</v>
      </c>
      <c r="B319" s="84" t="s">
        <v>84</v>
      </c>
      <c r="C319" s="84">
        <v>70</v>
      </c>
      <c r="D319" s="170">
        <f>PRODUCT(Лист1!G107,$A$188)</f>
        <v>0.26200000000000001</v>
      </c>
      <c r="E319" s="367">
        <f>Лист1!H107</f>
        <v>0</v>
      </c>
      <c r="F319" s="347">
        <f t="shared" si="13"/>
        <v>0</v>
      </c>
      <c r="G319" s="169"/>
      <c r="H319" s="7"/>
      <c r="I319" s="7"/>
      <c r="J319" s="142"/>
      <c r="K319" s="114"/>
      <c r="L319" s="143"/>
    </row>
    <row r="320" spans="1:12" ht="15.75" hidden="1" x14ac:dyDescent="0.25">
      <c r="A320" s="127">
        <f>'патриотика0,369'!A344</f>
        <v>0</v>
      </c>
      <c r="B320" s="84" t="s">
        <v>84</v>
      </c>
      <c r="C320" s="84">
        <v>71</v>
      </c>
      <c r="D320" s="170">
        <f>PRODUCT(Лист1!G108,$A$188)</f>
        <v>0.26200000000000001</v>
      </c>
      <c r="E320" s="367">
        <f>Лист1!H108</f>
        <v>0</v>
      </c>
      <c r="F320" s="347">
        <f t="shared" si="13"/>
        <v>0</v>
      </c>
      <c r="G320" s="169"/>
      <c r="H320" s="7"/>
      <c r="I320" s="7"/>
      <c r="J320" s="142"/>
      <c r="K320" s="114"/>
      <c r="L320" s="143"/>
    </row>
    <row r="321" spans="1:12" ht="15.75" hidden="1" x14ac:dyDescent="0.25">
      <c r="A321" s="127">
        <f>'патриотика0,369'!A345</f>
        <v>0</v>
      </c>
      <c r="B321" s="84" t="s">
        <v>84</v>
      </c>
      <c r="C321" s="84">
        <v>72</v>
      </c>
      <c r="D321" s="170">
        <f>PRODUCT(Лист1!G109,$A$188)</f>
        <v>0.26200000000000001</v>
      </c>
      <c r="E321" s="367">
        <f>Лист1!H109</f>
        <v>0</v>
      </c>
      <c r="F321" s="347">
        <f t="shared" si="13"/>
        <v>0</v>
      </c>
      <c r="G321" s="169"/>
      <c r="H321" s="7"/>
      <c r="I321" s="7"/>
      <c r="J321" s="142"/>
      <c r="K321" s="114"/>
      <c r="L321" s="143"/>
    </row>
    <row r="322" spans="1:12" ht="15.75" hidden="1" x14ac:dyDescent="0.25">
      <c r="A322" s="127">
        <f>'патриотика0,369'!A346</f>
        <v>0</v>
      </c>
      <c r="B322" s="84" t="s">
        <v>84</v>
      </c>
      <c r="C322" s="84">
        <v>73</v>
      </c>
      <c r="D322" s="170">
        <f>PRODUCT(Лист1!G110,$A$188)</f>
        <v>0.26200000000000001</v>
      </c>
      <c r="E322" s="367">
        <f>Лист1!H110</f>
        <v>0</v>
      </c>
      <c r="F322" s="347">
        <f t="shared" si="13"/>
        <v>0</v>
      </c>
      <c r="G322" s="169"/>
      <c r="H322" s="7"/>
      <c r="I322" s="7"/>
      <c r="J322" s="142"/>
      <c r="K322" s="114"/>
      <c r="L322" s="143"/>
    </row>
    <row r="323" spans="1:12" ht="15.75" hidden="1" x14ac:dyDescent="0.25">
      <c r="A323" s="127">
        <f>'патриотика0,369'!A347</f>
        <v>0</v>
      </c>
      <c r="B323" s="84" t="s">
        <v>84</v>
      </c>
      <c r="C323" s="84">
        <v>74</v>
      </c>
      <c r="D323" s="170">
        <f>PRODUCT(Лист1!G111,$A$188)</f>
        <v>0.26200000000000001</v>
      </c>
      <c r="E323" s="367">
        <f>Лист1!H111</f>
        <v>0</v>
      </c>
      <c r="F323" s="347">
        <f t="shared" si="13"/>
        <v>0</v>
      </c>
      <c r="G323" s="169"/>
      <c r="H323" s="7"/>
      <c r="I323" s="7"/>
      <c r="J323" s="142"/>
      <c r="K323" s="114"/>
      <c r="L323" s="143"/>
    </row>
    <row r="324" spans="1:12" ht="15.75" hidden="1" x14ac:dyDescent="0.25">
      <c r="A324" s="127">
        <f>'патриотика0,369'!A348</f>
        <v>0</v>
      </c>
      <c r="B324" s="84" t="s">
        <v>84</v>
      </c>
      <c r="C324" s="84">
        <v>75</v>
      </c>
      <c r="D324" s="170">
        <f>PRODUCT(Лист1!G112,$A$188)</f>
        <v>0.26200000000000001</v>
      </c>
      <c r="E324" s="367">
        <f>Лист1!H112</f>
        <v>0</v>
      </c>
      <c r="F324" s="347">
        <f t="shared" si="13"/>
        <v>0</v>
      </c>
      <c r="G324" s="169"/>
      <c r="H324" s="7"/>
      <c r="I324" s="7"/>
      <c r="J324" s="142"/>
      <c r="K324" s="114"/>
      <c r="L324" s="143"/>
    </row>
    <row r="325" spans="1:12" ht="15.75" hidden="1" x14ac:dyDescent="0.25">
      <c r="A325" s="127">
        <f>'патриотика0,369'!A349</f>
        <v>0</v>
      </c>
      <c r="B325" s="84" t="s">
        <v>84</v>
      </c>
      <c r="C325" s="84">
        <v>76</v>
      </c>
      <c r="D325" s="170">
        <f>PRODUCT(Лист1!G113,$A$188)</f>
        <v>0.26200000000000001</v>
      </c>
      <c r="E325" s="367">
        <f>Лист1!H113</f>
        <v>0</v>
      </c>
      <c r="F325" s="347">
        <f t="shared" si="13"/>
        <v>0</v>
      </c>
      <c r="G325" s="169"/>
      <c r="H325" s="7"/>
      <c r="I325" s="7"/>
      <c r="J325" s="142"/>
      <c r="K325" s="114"/>
      <c r="L325" s="143"/>
    </row>
    <row r="326" spans="1:12" ht="15.75" hidden="1" x14ac:dyDescent="0.25">
      <c r="A326" s="127">
        <f>'патриотика0,369'!A350</f>
        <v>0</v>
      </c>
      <c r="B326" s="84" t="s">
        <v>84</v>
      </c>
      <c r="C326" s="84">
        <v>77</v>
      </c>
      <c r="D326" s="170">
        <f>PRODUCT(Лист1!G114,$A$188)</f>
        <v>0.26200000000000001</v>
      </c>
      <c r="E326" s="367">
        <f>Лист1!H114</f>
        <v>0</v>
      </c>
      <c r="F326" s="347">
        <f t="shared" si="13"/>
        <v>0</v>
      </c>
      <c r="G326" s="169"/>
      <c r="H326" s="7"/>
      <c r="I326" s="7"/>
      <c r="J326" s="142"/>
      <c r="K326" s="114"/>
      <c r="L326" s="143"/>
    </row>
    <row r="327" spans="1:12" ht="15.75" hidden="1" x14ac:dyDescent="0.25">
      <c r="A327" s="127">
        <f>'патриотика0,369'!A351</f>
        <v>0</v>
      </c>
      <c r="B327" s="84" t="s">
        <v>84</v>
      </c>
      <c r="C327" s="84">
        <v>78</v>
      </c>
      <c r="D327" s="170">
        <f>PRODUCT(Лист1!G115,$A$188)</f>
        <v>0.26200000000000001</v>
      </c>
      <c r="E327" s="367">
        <f>Лист1!H115</f>
        <v>0</v>
      </c>
      <c r="F327" s="347">
        <f t="shared" si="13"/>
        <v>0</v>
      </c>
      <c r="G327" s="169"/>
      <c r="H327" s="7"/>
      <c r="I327" s="7"/>
      <c r="J327" s="142"/>
      <c r="K327" s="114"/>
      <c r="L327" s="143"/>
    </row>
    <row r="328" spans="1:12" ht="15.75" hidden="1" x14ac:dyDescent="0.25">
      <c r="A328" s="127">
        <f>'патриотика0,369'!A352</f>
        <v>0</v>
      </c>
      <c r="B328" s="84" t="s">
        <v>84</v>
      </c>
      <c r="C328" s="84">
        <v>79</v>
      </c>
      <c r="D328" s="170">
        <f>PRODUCT(Лист1!G116,$A$188)</f>
        <v>0.26200000000000001</v>
      </c>
      <c r="E328" s="367">
        <f>Лист1!H116</f>
        <v>0</v>
      </c>
      <c r="F328" s="347">
        <f t="shared" si="13"/>
        <v>0</v>
      </c>
      <c r="G328" s="169"/>
      <c r="H328" s="7"/>
      <c r="I328" s="7"/>
      <c r="J328" s="142"/>
      <c r="K328" s="114"/>
      <c r="L328" s="143"/>
    </row>
    <row r="329" spans="1:12" ht="15.75" hidden="1" x14ac:dyDescent="0.25">
      <c r="A329" s="127">
        <f>'патриотика0,369'!A353</f>
        <v>0</v>
      </c>
      <c r="B329" s="84" t="s">
        <v>84</v>
      </c>
      <c r="C329" s="84">
        <v>80</v>
      </c>
      <c r="D329" s="170">
        <f>PRODUCT(Лист1!G117,$A$188)</f>
        <v>0.26200000000000001</v>
      </c>
      <c r="E329" s="367">
        <f>Лист1!H117</f>
        <v>0</v>
      </c>
      <c r="F329" s="347">
        <f t="shared" ref="F329:F392" si="14">D329*E329</f>
        <v>0</v>
      </c>
      <c r="G329" s="169"/>
      <c r="H329" s="7"/>
      <c r="I329" s="7"/>
      <c r="J329" s="142"/>
      <c r="K329" s="114"/>
      <c r="L329" s="143"/>
    </row>
    <row r="330" spans="1:12" ht="15.75" hidden="1" x14ac:dyDescent="0.25">
      <c r="A330" s="127">
        <f>'патриотика0,369'!A354</f>
        <v>0</v>
      </c>
      <c r="B330" s="84" t="s">
        <v>84</v>
      </c>
      <c r="C330" s="84">
        <v>81</v>
      </c>
      <c r="D330" s="170">
        <f>PRODUCT(Лист1!G118,$A$188)</f>
        <v>0.26200000000000001</v>
      </c>
      <c r="E330" s="367">
        <f>Лист1!H118</f>
        <v>0</v>
      </c>
      <c r="F330" s="347">
        <f t="shared" si="14"/>
        <v>0</v>
      </c>
      <c r="G330" s="169"/>
      <c r="H330" s="7"/>
      <c r="I330" s="7"/>
      <c r="J330" s="142"/>
      <c r="K330" s="114"/>
      <c r="L330" s="143"/>
    </row>
    <row r="331" spans="1:12" ht="15.75" hidden="1" x14ac:dyDescent="0.25">
      <c r="A331" s="127">
        <f>'патриотика0,369'!A355</f>
        <v>0</v>
      </c>
      <c r="B331" s="84" t="s">
        <v>84</v>
      </c>
      <c r="C331" s="84">
        <v>82</v>
      </c>
      <c r="D331" s="170">
        <f>PRODUCT(Лист1!G119,$A$188)</f>
        <v>0.26200000000000001</v>
      </c>
      <c r="E331" s="367">
        <f>Лист1!H119</f>
        <v>0</v>
      </c>
      <c r="F331" s="347">
        <f t="shared" si="14"/>
        <v>0</v>
      </c>
      <c r="G331" s="169"/>
      <c r="H331" s="7"/>
      <c r="I331" s="7"/>
      <c r="J331" s="142"/>
      <c r="K331" s="114"/>
      <c r="L331" s="143"/>
    </row>
    <row r="332" spans="1:12" ht="15.75" hidden="1" x14ac:dyDescent="0.25">
      <c r="A332" s="127">
        <f>'патриотика0,369'!A356</f>
        <v>0</v>
      </c>
      <c r="B332" s="84" t="s">
        <v>84</v>
      </c>
      <c r="C332" s="84">
        <v>83</v>
      </c>
      <c r="D332" s="170">
        <f>PRODUCT(Лист1!G120,$A$188)</f>
        <v>0.26200000000000001</v>
      </c>
      <c r="E332" s="367">
        <f>Лист1!H120</f>
        <v>0</v>
      </c>
      <c r="F332" s="347">
        <f t="shared" si="14"/>
        <v>0</v>
      </c>
      <c r="G332" s="169"/>
      <c r="H332" s="7"/>
      <c r="I332" s="7"/>
      <c r="J332" s="142"/>
      <c r="K332" s="114"/>
      <c r="L332" s="143"/>
    </row>
    <row r="333" spans="1:12" ht="15.75" hidden="1" x14ac:dyDescent="0.25">
      <c r="A333" s="127">
        <f>'патриотика0,369'!A357</f>
        <v>0</v>
      </c>
      <c r="B333" s="84" t="s">
        <v>84</v>
      </c>
      <c r="C333" s="84">
        <v>84</v>
      </c>
      <c r="D333" s="170">
        <f>PRODUCT(Лист1!G121,$A$188)</f>
        <v>0.26200000000000001</v>
      </c>
      <c r="E333" s="367">
        <f>Лист1!H121</f>
        <v>0</v>
      </c>
      <c r="F333" s="347">
        <f t="shared" si="14"/>
        <v>0</v>
      </c>
      <c r="G333" s="169"/>
      <c r="H333" s="7"/>
      <c r="I333" s="7"/>
      <c r="J333" s="142"/>
      <c r="K333" s="114"/>
      <c r="L333" s="143"/>
    </row>
    <row r="334" spans="1:12" ht="15.75" hidden="1" x14ac:dyDescent="0.25">
      <c r="A334" s="127">
        <f>'патриотика0,369'!A358</f>
        <v>0</v>
      </c>
      <c r="B334" s="84" t="s">
        <v>84</v>
      </c>
      <c r="C334" s="84">
        <v>85</v>
      </c>
      <c r="D334" s="170">
        <f>PRODUCT(Лист1!G122,$A$188)</f>
        <v>0.26200000000000001</v>
      </c>
      <c r="E334" s="367">
        <f>Лист1!H122</f>
        <v>0</v>
      </c>
      <c r="F334" s="347">
        <f t="shared" si="14"/>
        <v>0</v>
      </c>
      <c r="G334" s="169"/>
      <c r="H334" s="7"/>
      <c r="I334" s="7"/>
      <c r="J334" s="142"/>
      <c r="K334" s="114"/>
      <c r="L334" s="143"/>
    </row>
    <row r="335" spans="1:12" ht="15.75" hidden="1" x14ac:dyDescent="0.25">
      <c r="A335" s="127">
        <f>'патриотика0,369'!A359</f>
        <v>0</v>
      </c>
      <c r="B335" s="84" t="s">
        <v>84</v>
      </c>
      <c r="C335" s="84">
        <v>86</v>
      </c>
      <c r="D335" s="170">
        <f>PRODUCT(Лист1!G123,$A$188)</f>
        <v>0.26200000000000001</v>
      </c>
      <c r="E335" s="367">
        <f>Лист1!H123</f>
        <v>0</v>
      </c>
      <c r="F335" s="347">
        <f t="shared" si="14"/>
        <v>0</v>
      </c>
      <c r="G335" s="169"/>
      <c r="H335" s="7"/>
      <c r="I335" s="7"/>
      <c r="J335" s="142"/>
      <c r="K335" s="114"/>
      <c r="L335" s="143"/>
    </row>
    <row r="336" spans="1:12" ht="15.75" hidden="1" x14ac:dyDescent="0.25">
      <c r="A336" s="127">
        <f>'патриотика0,369'!A360</f>
        <v>0</v>
      </c>
      <c r="B336" s="84" t="s">
        <v>84</v>
      </c>
      <c r="C336" s="84">
        <v>87</v>
      </c>
      <c r="D336" s="170">
        <f>PRODUCT(Лист1!G124,$A$188)</f>
        <v>0.26200000000000001</v>
      </c>
      <c r="E336" s="367">
        <f>Лист1!H124</f>
        <v>0</v>
      </c>
      <c r="F336" s="347">
        <f t="shared" si="14"/>
        <v>0</v>
      </c>
      <c r="G336" s="169"/>
      <c r="H336" s="7"/>
      <c r="I336" s="7"/>
      <c r="J336" s="142"/>
      <c r="K336" s="114"/>
      <c r="L336" s="143"/>
    </row>
    <row r="337" spans="1:12" ht="15.75" hidden="1" x14ac:dyDescent="0.25">
      <c r="A337" s="127">
        <f>'патриотика0,369'!A361</f>
        <v>0</v>
      </c>
      <c r="B337" s="84" t="s">
        <v>84</v>
      </c>
      <c r="C337" s="84">
        <v>88</v>
      </c>
      <c r="D337" s="170">
        <f>PRODUCT(Лист1!G125,$A$188)</f>
        <v>0.26200000000000001</v>
      </c>
      <c r="E337" s="367">
        <f>Лист1!H125</f>
        <v>0</v>
      </c>
      <c r="F337" s="347">
        <f t="shared" si="14"/>
        <v>0</v>
      </c>
      <c r="G337" s="169"/>
      <c r="H337" s="7"/>
      <c r="I337" s="7"/>
      <c r="J337" s="142"/>
      <c r="K337" s="116"/>
      <c r="L337" s="143"/>
    </row>
    <row r="338" spans="1:12" ht="15.75" hidden="1" x14ac:dyDescent="0.25">
      <c r="A338" s="127">
        <f>'патриотика0,369'!A362</f>
        <v>0</v>
      </c>
      <c r="B338" s="84" t="s">
        <v>84</v>
      </c>
      <c r="C338" s="84">
        <v>89</v>
      </c>
      <c r="D338" s="170">
        <f>PRODUCT(Лист1!G126,$A$188)</f>
        <v>0.26200000000000001</v>
      </c>
      <c r="E338" s="367">
        <f>Лист1!H126</f>
        <v>0</v>
      </c>
      <c r="F338" s="347">
        <f t="shared" si="14"/>
        <v>0</v>
      </c>
      <c r="G338" s="169"/>
      <c r="H338" s="7"/>
      <c r="I338" s="7"/>
      <c r="J338" s="142"/>
      <c r="K338" s="116"/>
      <c r="L338" s="143"/>
    </row>
    <row r="339" spans="1:12" ht="15.75" hidden="1" x14ac:dyDescent="0.25">
      <c r="A339" s="127">
        <f>'патриотика0,369'!A363</f>
        <v>0</v>
      </c>
      <c r="B339" s="84" t="s">
        <v>84</v>
      </c>
      <c r="C339" s="84">
        <v>90</v>
      </c>
      <c r="D339" s="170">
        <f>PRODUCT(Лист1!G127,$A$188)</f>
        <v>0.26200000000000001</v>
      </c>
      <c r="E339" s="367">
        <f>Лист1!H127</f>
        <v>0</v>
      </c>
      <c r="F339" s="347">
        <f t="shared" si="14"/>
        <v>0</v>
      </c>
      <c r="G339" s="169"/>
      <c r="H339" s="7"/>
      <c r="I339" s="7"/>
      <c r="J339" s="142"/>
      <c r="K339" s="116"/>
      <c r="L339" s="143"/>
    </row>
    <row r="340" spans="1:12" ht="15.75" hidden="1" x14ac:dyDescent="0.25">
      <c r="A340" s="127">
        <f>'патриотика0,369'!A364</f>
        <v>0</v>
      </c>
      <c r="B340" s="84" t="s">
        <v>84</v>
      </c>
      <c r="C340" s="84">
        <v>91</v>
      </c>
      <c r="D340" s="170">
        <f>PRODUCT(Лист1!G128,$A$188)</f>
        <v>0.26200000000000001</v>
      </c>
      <c r="E340" s="367">
        <f>Лист1!H128</f>
        <v>0</v>
      </c>
      <c r="F340" s="347">
        <f t="shared" si="14"/>
        <v>0</v>
      </c>
      <c r="G340" s="169"/>
      <c r="H340" s="7"/>
      <c r="I340" s="7"/>
      <c r="J340" s="142"/>
      <c r="K340" s="116"/>
      <c r="L340" s="143"/>
    </row>
    <row r="341" spans="1:12" ht="15.75" hidden="1" x14ac:dyDescent="0.25">
      <c r="A341" s="127">
        <f>'патриотика0,369'!A365</f>
        <v>0</v>
      </c>
      <c r="B341" s="84" t="s">
        <v>84</v>
      </c>
      <c r="C341" s="84">
        <v>92</v>
      </c>
      <c r="D341" s="170">
        <f>PRODUCT(Лист1!G129,$A$188)</f>
        <v>0.26200000000000001</v>
      </c>
      <c r="E341" s="367">
        <f>Лист1!H129</f>
        <v>0</v>
      </c>
      <c r="F341" s="347">
        <f t="shared" si="14"/>
        <v>0</v>
      </c>
      <c r="G341" s="169"/>
      <c r="H341" s="7"/>
      <c r="I341" s="7"/>
      <c r="J341" s="142"/>
      <c r="K341" s="116"/>
      <c r="L341" s="143"/>
    </row>
    <row r="342" spans="1:12" ht="15.75" hidden="1" x14ac:dyDescent="0.25">
      <c r="A342" s="127">
        <f>'патриотика0,369'!A366</f>
        <v>0</v>
      </c>
      <c r="B342" s="84" t="s">
        <v>84</v>
      </c>
      <c r="C342" s="84">
        <v>93</v>
      </c>
      <c r="D342" s="170">
        <f>PRODUCT(Лист1!G130,$A$188)</f>
        <v>0.26200000000000001</v>
      </c>
      <c r="E342" s="367">
        <f>Лист1!H130</f>
        <v>0</v>
      </c>
      <c r="F342" s="347">
        <f t="shared" si="14"/>
        <v>0</v>
      </c>
      <c r="G342" s="169"/>
      <c r="H342" s="7"/>
      <c r="I342" s="7"/>
      <c r="J342" s="142"/>
      <c r="K342" s="116"/>
      <c r="L342" s="143"/>
    </row>
    <row r="343" spans="1:12" ht="15.75" hidden="1" x14ac:dyDescent="0.25">
      <c r="A343" s="127">
        <f>'патриотика0,369'!A367</f>
        <v>0</v>
      </c>
      <c r="B343" s="84" t="s">
        <v>84</v>
      </c>
      <c r="C343" s="84">
        <v>94</v>
      </c>
      <c r="D343" s="170">
        <f>PRODUCT(Лист1!G131,$A$188)</f>
        <v>0.26200000000000001</v>
      </c>
      <c r="E343" s="367">
        <f>Лист1!H131</f>
        <v>0</v>
      </c>
      <c r="F343" s="347">
        <f t="shared" si="14"/>
        <v>0</v>
      </c>
      <c r="G343" s="169"/>
      <c r="H343" s="7"/>
      <c r="I343" s="7"/>
      <c r="J343" s="142"/>
      <c r="K343" s="116"/>
      <c r="L343" s="143"/>
    </row>
    <row r="344" spans="1:12" ht="15.75" hidden="1" x14ac:dyDescent="0.25">
      <c r="A344" s="127">
        <f>'патриотика0,369'!A368</f>
        <v>0</v>
      </c>
      <c r="B344" s="84" t="s">
        <v>84</v>
      </c>
      <c r="C344" s="84">
        <v>95</v>
      </c>
      <c r="D344" s="170">
        <f>PRODUCT(Лист1!G132,$A$188)</f>
        <v>0.26200000000000001</v>
      </c>
      <c r="E344" s="367">
        <f>Лист1!H132</f>
        <v>0</v>
      </c>
      <c r="F344" s="347">
        <f t="shared" si="14"/>
        <v>0</v>
      </c>
      <c r="G344" s="169"/>
      <c r="H344" s="7"/>
      <c r="I344" s="7"/>
      <c r="J344" s="142"/>
      <c r="K344" s="116"/>
      <c r="L344" s="143"/>
    </row>
    <row r="345" spans="1:12" ht="15.75" hidden="1" x14ac:dyDescent="0.25">
      <c r="A345" s="127">
        <f>'патриотика0,369'!A369</f>
        <v>0</v>
      </c>
      <c r="B345" s="84" t="s">
        <v>84</v>
      </c>
      <c r="C345" s="84">
        <v>96</v>
      </c>
      <c r="D345" s="170">
        <f>PRODUCT(Лист1!G133,$A$188)</f>
        <v>0.26200000000000001</v>
      </c>
      <c r="E345" s="367">
        <f>Лист1!H133</f>
        <v>0</v>
      </c>
      <c r="F345" s="347">
        <f t="shared" si="14"/>
        <v>0</v>
      </c>
      <c r="G345" s="169"/>
      <c r="H345" s="7"/>
      <c r="I345" s="7"/>
      <c r="J345" s="142"/>
      <c r="K345" s="116"/>
      <c r="L345" s="143"/>
    </row>
    <row r="346" spans="1:12" ht="15.75" hidden="1" x14ac:dyDescent="0.25">
      <c r="A346" s="127">
        <f>'патриотика0,369'!A370</f>
        <v>0</v>
      </c>
      <c r="B346" s="84" t="s">
        <v>84</v>
      </c>
      <c r="C346" s="84">
        <v>97</v>
      </c>
      <c r="D346" s="170">
        <f>PRODUCT(Лист1!G134,$A$188)</f>
        <v>0.26200000000000001</v>
      </c>
      <c r="E346" s="367">
        <f>Лист1!H134</f>
        <v>0</v>
      </c>
      <c r="F346" s="347">
        <f t="shared" si="14"/>
        <v>0</v>
      </c>
      <c r="G346" s="169"/>
      <c r="H346" s="7"/>
      <c r="I346" s="7"/>
      <c r="J346" s="142"/>
      <c r="K346" s="116"/>
      <c r="L346" s="143"/>
    </row>
    <row r="347" spans="1:12" ht="15.75" hidden="1" x14ac:dyDescent="0.25">
      <c r="A347" s="127">
        <f>'патриотика0,369'!A371</f>
        <v>0</v>
      </c>
      <c r="B347" s="84" t="s">
        <v>84</v>
      </c>
      <c r="C347" s="84">
        <v>98</v>
      </c>
      <c r="D347" s="170">
        <f>PRODUCT(Лист1!G135,$A$188)</f>
        <v>0.26200000000000001</v>
      </c>
      <c r="E347" s="367">
        <f>Лист1!H135</f>
        <v>0</v>
      </c>
      <c r="F347" s="347">
        <f t="shared" si="14"/>
        <v>0</v>
      </c>
      <c r="G347" s="169"/>
      <c r="H347" s="7"/>
      <c r="I347" s="7"/>
      <c r="J347" s="142"/>
      <c r="K347" s="116"/>
      <c r="L347" s="143"/>
    </row>
    <row r="348" spans="1:12" ht="15.75" hidden="1" x14ac:dyDescent="0.25">
      <c r="A348" s="127">
        <f>'патриотика0,369'!A372</f>
        <v>0</v>
      </c>
      <c r="B348" s="84" t="s">
        <v>84</v>
      </c>
      <c r="C348" s="84">
        <v>99</v>
      </c>
      <c r="D348" s="170">
        <f>PRODUCT(Лист1!G136,$A$188)</f>
        <v>0.26200000000000001</v>
      </c>
      <c r="E348" s="367">
        <f>Лист1!H136</f>
        <v>0</v>
      </c>
      <c r="F348" s="347">
        <f t="shared" si="14"/>
        <v>0</v>
      </c>
      <c r="G348" s="169"/>
      <c r="H348" s="7"/>
      <c r="I348" s="7"/>
      <c r="J348" s="142"/>
      <c r="K348" s="116"/>
      <c r="L348" s="143"/>
    </row>
    <row r="349" spans="1:12" ht="15.75" hidden="1" x14ac:dyDescent="0.25">
      <c r="A349" s="127">
        <f>'патриотика0,369'!A373</f>
        <v>0</v>
      </c>
      <c r="B349" s="84" t="s">
        <v>84</v>
      </c>
      <c r="C349" s="84">
        <v>100</v>
      </c>
      <c r="D349" s="170">
        <f>PRODUCT(Лист1!G137,$A$188)</f>
        <v>0.26200000000000001</v>
      </c>
      <c r="E349" s="367">
        <f>Лист1!H137</f>
        <v>0</v>
      </c>
      <c r="F349" s="347">
        <f t="shared" si="14"/>
        <v>0</v>
      </c>
      <c r="G349" s="169"/>
      <c r="H349" s="7"/>
      <c r="I349" s="7"/>
      <c r="J349" s="142"/>
      <c r="K349" s="116"/>
      <c r="L349" s="143"/>
    </row>
    <row r="350" spans="1:12" ht="15.75" hidden="1" x14ac:dyDescent="0.25">
      <c r="A350" s="127">
        <f>'патриотика0,369'!A374</f>
        <v>0</v>
      </c>
      <c r="B350" s="84" t="s">
        <v>84</v>
      </c>
      <c r="C350" s="84">
        <v>101</v>
      </c>
      <c r="D350" s="170">
        <f>PRODUCT(Лист1!G138,$A$188)</f>
        <v>0.26200000000000001</v>
      </c>
      <c r="E350" s="367">
        <f>Лист1!H138</f>
        <v>0</v>
      </c>
      <c r="F350" s="347">
        <f t="shared" si="14"/>
        <v>0</v>
      </c>
      <c r="G350" s="169"/>
      <c r="H350" s="7"/>
      <c r="I350" s="7"/>
      <c r="J350" s="142"/>
      <c r="K350" s="116"/>
      <c r="L350" s="143"/>
    </row>
    <row r="351" spans="1:12" ht="15.75" hidden="1" x14ac:dyDescent="0.25">
      <c r="A351" s="127">
        <f>'патриотика0,369'!A375</f>
        <v>0</v>
      </c>
      <c r="B351" s="84" t="s">
        <v>84</v>
      </c>
      <c r="C351" s="84">
        <v>102</v>
      </c>
      <c r="D351" s="170">
        <f>PRODUCT(Лист1!G139,$A$188)</f>
        <v>0.26200000000000001</v>
      </c>
      <c r="E351" s="367">
        <f>Лист1!H139</f>
        <v>0</v>
      </c>
      <c r="F351" s="347">
        <f t="shared" si="14"/>
        <v>0</v>
      </c>
      <c r="G351" s="169"/>
      <c r="H351" s="7"/>
      <c r="I351" s="7"/>
      <c r="J351" s="142"/>
      <c r="K351" s="116"/>
      <c r="L351" s="143"/>
    </row>
    <row r="352" spans="1:12" ht="15.75" hidden="1" x14ac:dyDescent="0.25">
      <c r="A352" s="127">
        <f>'патриотика0,369'!A376</f>
        <v>0</v>
      </c>
      <c r="B352" s="84" t="s">
        <v>84</v>
      </c>
      <c r="C352" s="84">
        <v>103</v>
      </c>
      <c r="D352" s="170">
        <f>PRODUCT(Лист1!G140,$A$188)</f>
        <v>0.26200000000000001</v>
      </c>
      <c r="E352" s="367">
        <f>Лист1!H140</f>
        <v>0</v>
      </c>
      <c r="F352" s="347">
        <f t="shared" si="14"/>
        <v>0</v>
      </c>
      <c r="G352" s="169"/>
      <c r="H352" s="7"/>
      <c r="I352" s="7"/>
      <c r="J352" s="142"/>
      <c r="K352" s="116"/>
      <c r="L352" s="143"/>
    </row>
    <row r="353" spans="1:12" ht="15.75" hidden="1" x14ac:dyDescent="0.25">
      <c r="A353" s="127">
        <f>'патриотика0,369'!A377</f>
        <v>0</v>
      </c>
      <c r="B353" s="84" t="s">
        <v>84</v>
      </c>
      <c r="C353" s="84">
        <v>104</v>
      </c>
      <c r="D353" s="170">
        <f>PRODUCT(Лист1!G141,$A$188)</f>
        <v>0.26200000000000001</v>
      </c>
      <c r="E353" s="367">
        <f>Лист1!H141</f>
        <v>0</v>
      </c>
      <c r="F353" s="347">
        <f t="shared" si="14"/>
        <v>0</v>
      </c>
      <c r="G353" s="169"/>
      <c r="H353" s="7"/>
      <c r="I353" s="7"/>
      <c r="J353" s="142"/>
      <c r="K353" s="116"/>
      <c r="L353" s="143"/>
    </row>
    <row r="354" spans="1:12" ht="15.75" hidden="1" x14ac:dyDescent="0.25">
      <c r="A354" s="127">
        <f>'патриотика0,369'!A378</f>
        <v>0</v>
      </c>
      <c r="B354" s="84" t="s">
        <v>84</v>
      </c>
      <c r="C354" s="84">
        <v>105</v>
      </c>
      <c r="D354" s="170">
        <f>PRODUCT(Лист1!G142,$A$188)</f>
        <v>0.26200000000000001</v>
      </c>
      <c r="E354" s="367">
        <f>Лист1!H142</f>
        <v>0</v>
      </c>
      <c r="F354" s="347">
        <f t="shared" si="14"/>
        <v>0</v>
      </c>
      <c r="G354" s="169"/>
      <c r="H354" s="7"/>
      <c r="I354" s="7"/>
      <c r="J354" s="142"/>
      <c r="K354" s="116"/>
      <c r="L354" s="143"/>
    </row>
    <row r="355" spans="1:12" ht="15.75" hidden="1" x14ac:dyDescent="0.25">
      <c r="A355" s="127">
        <f>'патриотика0,369'!A379</f>
        <v>0</v>
      </c>
      <c r="B355" s="84" t="s">
        <v>84</v>
      </c>
      <c r="C355" s="84">
        <v>106</v>
      </c>
      <c r="D355" s="170">
        <f>PRODUCT(Лист1!G143,$A$188)</f>
        <v>0.26200000000000001</v>
      </c>
      <c r="E355" s="367">
        <f>Лист1!H143</f>
        <v>0</v>
      </c>
      <c r="F355" s="347">
        <f t="shared" si="14"/>
        <v>0</v>
      </c>
      <c r="G355" s="169"/>
      <c r="H355" s="7"/>
      <c r="I355" s="7"/>
      <c r="J355" s="142"/>
      <c r="K355" s="116"/>
      <c r="L355" s="143"/>
    </row>
    <row r="356" spans="1:12" ht="15.75" hidden="1" x14ac:dyDescent="0.25">
      <c r="A356" s="127">
        <f>'патриотика0,369'!A380</f>
        <v>0</v>
      </c>
      <c r="B356" s="84" t="s">
        <v>84</v>
      </c>
      <c r="C356" s="84">
        <v>107</v>
      </c>
      <c r="D356" s="170">
        <f>PRODUCT(Лист1!G144,$A$188)</f>
        <v>0.26200000000000001</v>
      </c>
      <c r="E356" s="367">
        <f>Лист1!H144</f>
        <v>0</v>
      </c>
      <c r="F356" s="347">
        <f t="shared" si="14"/>
        <v>0</v>
      </c>
      <c r="G356" s="169"/>
      <c r="H356" s="7"/>
      <c r="I356" s="7"/>
      <c r="J356" s="142"/>
      <c r="K356" s="116"/>
      <c r="L356" s="143"/>
    </row>
    <row r="357" spans="1:12" ht="15.75" hidden="1" x14ac:dyDescent="0.25">
      <c r="A357" s="127">
        <f>'патриотика0,369'!A381</f>
        <v>0</v>
      </c>
      <c r="B357" s="84" t="s">
        <v>84</v>
      </c>
      <c r="C357" s="84">
        <v>108</v>
      </c>
      <c r="D357" s="170">
        <f>PRODUCT(Лист1!G145,$A$188)</f>
        <v>0.26200000000000001</v>
      </c>
      <c r="E357" s="367">
        <f>Лист1!H145</f>
        <v>0</v>
      </c>
      <c r="F357" s="347">
        <f t="shared" si="14"/>
        <v>0</v>
      </c>
      <c r="G357" s="169"/>
      <c r="H357" s="7"/>
      <c r="I357" s="7"/>
      <c r="J357" s="142"/>
      <c r="K357" s="116"/>
      <c r="L357" s="143"/>
    </row>
    <row r="358" spans="1:12" ht="15.75" hidden="1" x14ac:dyDescent="0.25">
      <c r="A358" s="127">
        <f>'патриотика0,369'!A382</f>
        <v>0</v>
      </c>
      <c r="B358" s="84" t="s">
        <v>84</v>
      </c>
      <c r="C358" s="84">
        <v>109</v>
      </c>
      <c r="D358" s="170">
        <f>PRODUCT(Лист1!G146,$A$188)</f>
        <v>0.26200000000000001</v>
      </c>
      <c r="E358" s="367">
        <f>Лист1!H146</f>
        <v>0</v>
      </c>
      <c r="F358" s="347">
        <f t="shared" si="14"/>
        <v>0</v>
      </c>
      <c r="G358" s="169"/>
      <c r="H358" s="7"/>
      <c r="I358" s="7"/>
      <c r="J358" s="142"/>
      <c r="K358" s="116"/>
      <c r="L358" s="143"/>
    </row>
    <row r="359" spans="1:12" ht="15.75" hidden="1" x14ac:dyDescent="0.25">
      <c r="A359" s="127">
        <f>'патриотика0,369'!A383</f>
        <v>0</v>
      </c>
      <c r="B359" s="84" t="s">
        <v>84</v>
      </c>
      <c r="C359" s="84">
        <v>110</v>
      </c>
      <c r="D359" s="170">
        <f>PRODUCT(Лист1!G147,$A$188)</f>
        <v>0.26200000000000001</v>
      </c>
      <c r="E359" s="367">
        <f>Лист1!H147</f>
        <v>0</v>
      </c>
      <c r="F359" s="347">
        <f t="shared" si="14"/>
        <v>0</v>
      </c>
      <c r="G359" s="169"/>
      <c r="H359" s="7"/>
      <c r="I359" s="7"/>
      <c r="J359" s="142"/>
      <c r="K359" s="116"/>
      <c r="L359" s="143"/>
    </row>
    <row r="360" spans="1:12" ht="15.75" hidden="1" x14ac:dyDescent="0.25">
      <c r="A360" s="127">
        <f>'патриотика0,369'!A384</f>
        <v>0</v>
      </c>
      <c r="B360" s="84" t="s">
        <v>84</v>
      </c>
      <c r="C360" s="84">
        <v>111</v>
      </c>
      <c r="D360" s="170">
        <f>PRODUCT(Лист1!G148,$A$188)</f>
        <v>0.26200000000000001</v>
      </c>
      <c r="E360" s="367">
        <f>Лист1!H148</f>
        <v>0</v>
      </c>
      <c r="F360" s="347">
        <f t="shared" si="14"/>
        <v>0</v>
      </c>
      <c r="G360" s="169"/>
      <c r="H360" s="7"/>
      <c r="I360" s="7"/>
      <c r="J360" s="142"/>
      <c r="K360" s="116"/>
      <c r="L360" s="143"/>
    </row>
    <row r="361" spans="1:12" ht="15.75" hidden="1" x14ac:dyDescent="0.25">
      <c r="A361" s="127">
        <f>'патриотика0,369'!A385</f>
        <v>0</v>
      </c>
      <c r="B361" s="84" t="s">
        <v>84</v>
      </c>
      <c r="C361" s="223"/>
      <c r="D361" s="170">
        <f>PRODUCT(Лист1!G149,$A$188)</f>
        <v>0.26200000000000001</v>
      </c>
      <c r="E361" s="367">
        <f>Лист1!H149</f>
        <v>0</v>
      </c>
      <c r="F361" s="347">
        <f t="shared" si="14"/>
        <v>0</v>
      </c>
      <c r="G361" s="169"/>
      <c r="H361" s="7"/>
      <c r="I361" s="7"/>
      <c r="J361" s="142"/>
      <c r="K361" s="116"/>
      <c r="L361" s="143"/>
    </row>
    <row r="362" spans="1:12" ht="15.75" hidden="1" x14ac:dyDescent="0.25">
      <c r="A362" s="127">
        <f>'патриотика0,369'!A386</f>
        <v>0</v>
      </c>
      <c r="B362" s="84" t="s">
        <v>84</v>
      </c>
      <c r="C362" s="223"/>
      <c r="D362" s="170">
        <f>PRODUCT(Лист1!G150,$A$188)</f>
        <v>0.26200000000000001</v>
      </c>
      <c r="E362" s="367">
        <f>Лист1!H150</f>
        <v>0</v>
      </c>
      <c r="F362" s="347">
        <f t="shared" si="14"/>
        <v>0</v>
      </c>
      <c r="G362" s="169"/>
      <c r="H362" s="7"/>
      <c r="I362" s="7"/>
      <c r="J362" s="142"/>
      <c r="K362" s="116"/>
      <c r="L362" s="143"/>
    </row>
    <row r="363" spans="1:12" ht="15.75" hidden="1" x14ac:dyDescent="0.25">
      <c r="A363" s="127">
        <f>'патриотика0,369'!A387</f>
        <v>0</v>
      </c>
      <c r="B363" s="84" t="s">
        <v>84</v>
      </c>
      <c r="C363" s="223"/>
      <c r="D363" s="170">
        <f>PRODUCT(Лист1!G151,$A$188)</f>
        <v>0.26200000000000001</v>
      </c>
      <c r="E363" s="367">
        <f>Лист1!H151</f>
        <v>0</v>
      </c>
      <c r="F363" s="347">
        <f t="shared" si="14"/>
        <v>0</v>
      </c>
      <c r="G363" s="169"/>
      <c r="H363" s="7"/>
      <c r="I363" s="7"/>
      <c r="J363" s="142"/>
      <c r="K363" s="116"/>
      <c r="L363" s="143"/>
    </row>
    <row r="364" spans="1:12" ht="15.75" hidden="1" x14ac:dyDescent="0.25">
      <c r="A364" s="127">
        <f>'патриотика0,369'!A388</f>
        <v>0</v>
      </c>
      <c r="B364" s="84" t="s">
        <v>84</v>
      </c>
      <c r="C364" s="223"/>
      <c r="D364" s="170">
        <f>PRODUCT(Лист1!G152,$A$188)</f>
        <v>0.26200000000000001</v>
      </c>
      <c r="E364" s="367">
        <f>Лист1!H152</f>
        <v>0</v>
      </c>
      <c r="F364" s="347">
        <f t="shared" si="14"/>
        <v>0</v>
      </c>
      <c r="G364" s="169"/>
      <c r="H364" s="7"/>
      <c r="I364" s="7"/>
      <c r="J364" s="142"/>
      <c r="K364" s="116"/>
      <c r="L364" s="143"/>
    </row>
    <row r="365" spans="1:12" ht="15.75" hidden="1" x14ac:dyDescent="0.25">
      <c r="A365" s="127">
        <f>'патриотика0,369'!A389</f>
        <v>0</v>
      </c>
      <c r="B365" s="84" t="s">
        <v>84</v>
      </c>
      <c r="C365" s="223"/>
      <c r="D365" s="170">
        <f>PRODUCT(Лист1!G153,$A$188)</f>
        <v>0.26200000000000001</v>
      </c>
      <c r="E365" s="367">
        <f>Лист1!H153</f>
        <v>0</v>
      </c>
      <c r="F365" s="347">
        <f t="shared" si="14"/>
        <v>0</v>
      </c>
      <c r="G365" s="169"/>
      <c r="H365" s="7"/>
      <c r="I365" s="7"/>
      <c r="J365" s="142"/>
      <c r="K365" s="116"/>
      <c r="L365" s="143"/>
    </row>
    <row r="366" spans="1:12" ht="15.75" hidden="1" x14ac:dyDescent="0.25">
      <c r="A366" s="127">
        <f>'патриотика0,369'!A390</f>
        <v>0</v>
      </c>
      <c r="B366" s="84" t="s">
        <v>84</v>
      </c>
      <c r="C366" s="223"/>
      <c r="D366" s="170">
        <f>PRODUCT(Лист1!G154,$A$188)</f>
        <v>0.26200000000000001</v>
      </c>
      <c r="E366" s="367">
        <f>Лист1!H154</f>
        <v>0</v>
      </c>
      <c r="F366" s="347">
        <f t="shared" si="14"/>
        <v>0</v>
      </c>
      <c r="G366" s="169"/>
      <c r="H366" s="7"/>
      <c r="I366" s="7"/>
      <c r="J366" s="142"/>
      <c r="K366" s="116"/>
      <c r="L366" s="143"/>
    </row>
    <row r="367" spans="1:12" ht="15.75" hidden="1" x14ac:dyDescent="0.25">
      <c r="A367" s="127">
        <f>'патриотика0,369'!A391</f>
        <v>0</v>
      </c>
      <c r="B367" s="84" t="s">
        <v>84</v>
      </c>
      <c r="C367" s="223"/>
      <c r="D367" s="170">
        <f>PRODUCT(Лист1!G155,$A$188)</f>
        <v>0.26200000000000001</v>
      </c>
      <c r="E367" s="367">
        <f>Лист1!H155</f>
        <v>0</v>
      </c>
      <c r="F367" s="347">
        <f t="shared" si="14"/>
        <v>0</v>
      </c>
      <c r="G367" s="169"/>
      <c r="H367" s="7"/>
      <c r="I367" s="7"/>
      <c r="J367" s="142"/>
      <c r="K367" s="116"/>
      <c r="L367" s="143"/>
    </row>
    <row r="368" spans="1:12" ht="15.75" hidden="1" x14ac:dyDescent="0.25">
      <c r="A368" s="127">
        <f>'патриотика0,369'!A392</f>
        <v>0</v>
      </c>
      <c r="B368" s="84" t="s">
        <v>84</v>
      </c>
      <c r="C368" s="223"/>
      <c r="D368" s="170">
        <f>PRODUCT(Лист1!G156,$A$188)</f>
        <v>0.26200000000000001</v>
      </c>
      <c r="E368" s="367">
        <f>Лист1!H156</f>
        <v>0</v>
      </c>
      <c r="F368" s="347">
        <f t="shared" si="14"/>
        <v>0</v>
      </c>
      <c r="G368" s="169"/>
      <c r="H368" s="7"/>
      <c r="I368" s="7"/>
      <c r="J368" s="142"/>
      <c r="K368" s="116"/>
      <c r="L368" s="143"/>
    </row>
    <row r="369" spans="1:12" ht="15.75" hidden="1" x14ac:dyDescent="0.25">
      <c r="A369" s="127">
        <f>'патриотика0,369'!A393</f>
        <v>0</v>
      </c>
      <c r="B369" s="84" t="s">
        <v>84</v>
      </c>
      <c r="C369" s="223"/>
      <c r="D369" s="170">
        <f>PRODUCT(Лист1!G157,$A$188)</f>
        <v>0.26200000000000001</v>
      </c>
      <c r="E369" s="367">
        <f>Лист1!H157</f>
        <v>0</v>
      </c>
      <c r="F369" s="347">
        <f t="shared" si="14"/>
        <v>0</v>
      </c>
      <c r="G369" s="169"/>
      <c r="H369" s="7"/>
      <c r="I369" s="7"/>
      <c r="J369" s="142"/>
      <c r="K369" s="116"/>
      <c r="L369" s="143"/>
    </row>
    <row r="370" spans="1:12" ht="15.75" hidden="1" x14ac:dyDescent="0.25">
      <c r="A370" s="127">
        <f>'патриотика0,369'!A394</f>
        <v>0</v>
      </c>
      <c r="B370" s="84" t="s">
        <v>84</v>
      </c>
      <c r="C370" s="223"/>
      <c r="D370" s="170">
        <f>PRODUCT(Лист1!G158,$A$188)</f>
        <v>0.26200000000000001</v>
      </c>
      <c r="E370" s="367">
        <f>Лист1!H158</f>
        <v>0</v>
      </c>
      <c r="F370" s="347">
        <f t="shared" si="14"/>
        <v>0</v>
      </c>
      <c r="G370" s="169"/>
      <c r="H370" s="7"/>
      <c r="I370" s="7"/>
      <c r="J370" s="142"/>
      <c r="K370" s="116"/>
      <c r="L370" s="143"/>
    </row>
    <row r="371" spans="1:12" ht="15.75" hidden="1" x14ac:dyDescent="0.25">
      <c r="A371" s="127">
        <f>'патриотика0,369'!A395</f>
        <v>0</v>
      </c>
      <c r="B371" s="84" t="s">
        <v>84</v>
      </c>
      <c r="C371" s="223"/>
      <c r="D371" s="170">
        <f>PRODUCT(Лист1!G159,$A$188)</f>
        <v>0.26200000000000001</v>
      </c>
      <c r="E371" s="367">
        <f>Лист1!H159</f>
        <v>0</v>
      </c>
      <c r="F371" s="347">
        <f t="shared" si="14"/>
        <v>0</v>
      </c>
      <c r="G371" s="169"/>
      <c r="H371" s="7"/>
      <c r="I371" s="7"/>
      <c r="J371" s="142"/>
      <c r="K371" s="116"/>
      <c r="L371" s="143"/>
    </row>
    <row r="372" spans="1:12" ht="15.75" hidden="1" x14ac:dyDescent="0.25">
      <c r="A372" s="127">
        <f>'патриотика0,369'!A396</f>
        <v>0</v>
      </c>
      <c r="B372" s="84" t="s">
        <v>84</v>
      </c>
      <c r="C372" s="223"/>
      <c r="D372" s="170">
        <f>PRODUCT(Лист1!G160,$A$188)</f>
        <v>0.26200000000000001</v>
      </c>
      <c r="E372" s="367">
        <f>Лист1!H160</f>
        <v>0</v>
      </c>
      <c r="F372" s="347">
        <f t="shared" si="14"/>
        <v>0</v>
      </c>
      <c r="G372" s="169"/>
      <c r="H372" s="7"/>
      <c r="I372" s="7"/>
      <c r="J372" s="142"/>
      <c r="K372" s="116"/>
      <c r="L372" s="143"/>
    </row>
    <row r="373" spans="1:12" ht="15.75" hidden="1" x14ac:dyDescent="0.25">
      <c r="A373" s="127">
        <f>'патриотика0,369'!A397</f>
        <v>0</v>
      </c>
      <c r="B373" s="84" t="s">
        <v>84</v>
      </c>
      <c r="C373" s="223"/>
      <c r="D373" s="170">
        <f>PRODUCT(Лист1!G161,$A$188)</f>
        <v>0.26200000000000001</v>
      </c>
      <c r="E373" s="367">
        <f>Лист1!H161</f>
        <v>0</v>
      </c>
      <c r="F373" s="347">
        <f t="shared" si="14"/>
        <v>0</v>
      </c>
      <c r="G373" s="169"/>
      <c r="H373" s="7"/>
      <c r="I373" s="7"/>
      <c r="J373" s="142"/>
      <c r="K373" s="116"/>
      <c r="L373" s="143"/>
    </row>
    <row r="374" spans="1:12" ht="15.75" hidden="1" x14ac:dyDescent="0.25">
      <c r="A374" s="127">
        <f>'патриотика0,369'!A398</f>
        <v>0</v>
      </c>
      <c r="B374" s="84" t="s">
        <v>84</v>
      </c>
      <c r="C374" s="223"/>
      <c r="D374" s="170">
        <f>PRODUCT(Лист1!G162,$A$188)</f>
        <v>0.26200000000000001</v>
      </c>
      <c r="E374" s="367">
        <f>Лист1!H162</f>
        <v>0</v>
      </c>
      <c r="F374" s="347">
        <f t="shared" si="14"/>
        <v>0</v>
      </c>
      <c r="G374" s="169"/>
      <c r="H374" s="7"/>
      <c r="I374" s="7"/>
      <c r="J374" s="142"/>
      <c r="K374" s="116"/>
      <c r="L374" s="143"/>
    </row>
    <row r="375" spans="1:12" ht="15.75" hidden="1" x14ac:dyDescent="0.25">
      <c r="A375" s="127">
        <f>'патриотика0,369'!A399</f>
        <v>0</v>
      </c>
      <c r="B375" s="84" t="s">
        <v>84</v>
      </c>
      <c r="C375" s="223"/>
      <c r="D375" s="170">
        <f>PRODUCT(Лист1!G163,$A$188)</f>
        <v>0.26200000000000001</v>
      </c>
      <c r="E375" s="367">
        <f>Лист1!H163</f>
        <v>0</v>
      </c>
      <c r="F375" s="347">
        <f t="shared" si="14"/>
        <v>0</v>
      </c>
      <c r="G375" s="169"/>
      <c r="H375" s="7"/>
      <c r="I375" s="7"/>
      <c r="J375" s="142"/>
      <c r="K375" s="116"/>
      <c r="L375" s="143"/>
    </row>
    <row r="376" spans="1:12" ht="15.75" hidden="1" x14ac:dyDescent="0.25">
      <c r="A376" s="127">
        <f>'патриотика0,369'!A400</f>
        <v>0</v>
      </c>
      <c r="B376" s="84" t="s">
        <v>84</v>
      </c>
      <c r="C376" s="223"/>
      <c r="D376" s="170">
        <f>PRODUCT(Лист1!G164,$A$188)</f>
        <v>0.26200000000000001</v>
      </c>
      <c r="E376" s="367">
        <f>Лист1!H164</f>
        <v>0</v>
      </c>
      <c r="F376" s="347">
        <f t="shared" si="14"/>
        <v>0</v>
      </c>
      <c r="G376" s="169"/>
      <c r="H376" s="7"/>
      <c r="I376" s="7"/>
      <c r="J376" s="142"/>
      <c r="K376" s="116"/>
      <c r="L376" s="143"/>
    </row>
    <row r="377" spans="1:12" ht="15.75" hidden="1" x14ac:dyDescent="0.25">
      <c r="A377" s="127">
        <f>'патриотика0,369'!A401</f>
        <v>0</v>
      </c>
      <c r="B377" s="84" t="s">
        <v>84</v>
      </c>
      <c r="C377" s="223"/>
      <c r="D377" s="170">
        <f>PRODUCT(Лист1!G165,$A$188)</f>
        <v>0.26200000000000001</v>
      </c>
      <c r="E377" s="367">
        <f>Лист1!H165</f>
        <v>0</v>
      </c>
      <c r="F377" s="347">
        <f t="shared" si="14"/>
        <v>0</v>
      </c>
      <c r="G377" s="169"/>
      <c r="H377" s="7"/>
      <c r="I377" s="7"/>
      <c r="J377" s="142"/>
      <c r="K377" s="116"/>
      <c r="L377" s="143"/>
    </row>
    <row r="378" spans="1:12" ht="15.75" hidden="1" x14ac:dyDescent="0.25">
      <c r="A378" s="127">
        <f>'патриотика0,369'!A402</f>
        <v>0</v>
      </c>
      <c r="B378" s="84" t="s">
        <v>84</v>
      </c>
      <c r="C378" s="257"/>
      <c r="D378" s="170">
        <f>PRODUCT(Лист1!G166,$A$188)</f>
        <v>0.26200000000000001</v>
      </c>
      <c r="E378" s="367">
        <f>Лист1!H166</f>
        <v>0</v>
      </c>
      <c r="F378" s="347">
        <f t="shared" si="14"/>
        <v>0</v>
      </c>
      <c r="G378" s="169"/>
      <c r="H378" s="7"/>
      <c r="I378" s="7"/>
      <c r="J378" s="142"/>
      <c r="K378" s="116"/>
      <c r="L378" s="143"/>
    </row>
    <row r="379" spans="1:12" ht="15.75" hidden="1" x14ac:dyDescent="0.25">
      <c r="A379" s="127">
        <f>'патриотика0,369'!A403</f>
        <v>0</v>
      </c>
      <c r="B379" s="84" t="s">
        <v>84</v>
      </c>
      <c r="C379" s="257"/>
      <c r="D379" s="170">
        <f>PRODUCT(Лист1!G167,$A$188)</f>
        <v>0.26200000000000001</v>
      </c>
      <c r="E379" s="367">
        <f>Лист1!H167</f>
        <v>0</v>
      </c>
      <c r="F379" s="347">
        <f t="shared" si="14"/>
        <v>0</v>
      </c>
      <c r="G379" s="169"/>
      <c r="H379" s="7"/>
      <c r="I379" s="7"/>
      <c r="J379" s="142"/>
      <c r="K379" s="116"/>
      <c r="L379" s="143"/>
    </row>
    <row r="380" spans="1:12" ht="15.75" hidden="1" x14ac:dyDescent="0.25">
      <c r="A380" s="127">
        <f>'патриотика0,369'!A404</f>
        <v>0</v>
      </c>
      <c r="B380" s="84" t="s">
        <v>84</v>
      </c>
      <c r="C380" s="257"/>
      <c r="D380" s="170">
        <f>PRODUCT(Лист1!G168,$A$188)</f>
        <v>0.26200000000000001</v>
      </c>
      <c r="E380" s="367">
        <f>Лист1!H168</f>
        <v>0</v>
      </c>
      <c r="F380" s="347">
        <f t="shared" si="14"/>
        <v>0</v>
      </c>
      <c r="G380" s="169"/>
      <c r="H380" s="7"/>
      <c r="I380" s="7"/>
      <c r="J380" s="142"/>
      <c r="K380" s="116"/>
      <c r="L380" s="143"/>
    </row>
    <row r="381" spans="1:12" ht="15.75" hidden="1" x14ac:dyDescent="0.25">
      <c r="A381" s="127">
        <f>'патриотика0,369'!A405</f>
        <v>0</v>
      </c>
      <c r="B381" s="84" t="s">
        <v>84</v>
      </c>
      <c r="C381" s="257"/>
      <c r="D381" s="170">
        <f>PRODUCT(Лист1!G169,$A$188)</f>
        <v>0.26200000000000001</v>
      </c>
      <c r="E381" s="367">
        <f>Лист1!H169</f>
        <v>0</v>
      </c>
      <c r="F381" s="347">
        <f t="shared" si="14"/>
        <v>0</v>
      </c>
      <c r="G381" s="169"/>
      <c r="H381" s="7"/>
      <c r="I381" s="7"/>
      <c r="J381" s="142"/>
      <c r="K381" s="116"/>
      <c r="L381" s="143"/>
    </row>
    <row r="382" spans="1:12" ht="15.75" hidden="1" x14ac:dyDescent="0.25">
      <c r="A382" s="127">
        <f>'патриотика0,369'!A406</f>
        <v>0</v>
      </c>
      <c r="B382" s="84" t="s">
        <v>84</v>
      </c>
      <c r="C382" s="257"/>
      <c r="D382" s="170">
        <f>PRODUCT(Лист1!G170,$A$188)</f>
        <v>0.26200000000000001</v>
      </c>
      <c r="E382" s="367">
        <f>Лист1!H170</f>
        <v>0</v>
      </c>
      <c r="F382" s="347">
        <f t="shared" si="14"/>
        <v>0</v>
      </c>
      <c r="G382" s="169"/>
      <c r="H382" s="7"/>
      <c r="I382" s="7"/>
      <c r="J382" s="142"/>
      <c r="K382" s="116"/>
      <c r="L382" s="143"/>
    </row>
    <row r="383" spans="1:12" ht="15.75" hidden="1" x14ac:dyDescent="0.25">
      <c r="A383" s="127">
        <f>'патриотика0,369'!A407</f>
        <v>0</v>
      </c>
      <c r="B383" s="84" t="s">
        <v>84</v>
      </c>
      <c r="C383" s="257"/>
      <c r="D383" s="170">
        <f>PRODUCT(Лист1!G171,$A$188)</f>
        <v>0.26200000000000001</v>
      </c>
      <c r="E383" s="367">
        <f>Лист1!H171</f>
        <v>0</v>
      </c>
      <c r="F383" s="347">
        <f t="shared" si="14"/>
        <v>0</v>
      </c>
      <c r="G383" s="169"/>
      <c r="H383" s="7"/>
      <c r="I383" s="7"/>
      <c r="J383" s="142"/>
      <c r="K383" s="116"/>
      <c r="L383" s="143"/>
    </row>
    <row r="384" spans="1:12" ht="15.75" hidden="1" x14ac:dyDescent="0.25">
      <c r="A384" s="127">
        <f>'патриотика0,369'!A408</f>
        <v>0</v>
      </c>
      <c r="B384" s="84" t="s">
        <v>84</v>
      </c>
      <c r="C384" s="257"/>
      <c r="D384" s="170">
        <f>PRODUCT(Лист1!G172,$A$188)</f>
        <v>0.26200000000000001</v>
      </c>
      <c r="E384" s="367">
        <f>Лист1!H172</f>
        <v>0</v>
      </c>
      <c r="F384" s="347">
        <f t="shared" si="14"/>
        <v>0</v>
      </c>
      <c r="G384" s="169"/>
      <c r="H384" s="7"/>
      <c r="I384" s="7"/>
      <c r="J384" s="142"/>
      <c r="K384" s="116"/>
      <c r="L384" s="143"/>
    </row>
    <row r="385" spans="1:12" ht="15.75" hidden="1" x14ac:dyDescent="0.25">
      <c r="A385" s="127">
        <f>'патриотика0,369'!A409</f>
        <v>0</v>
      </c>
      <c r="B385" s="84" t="s">
        <v>84</v>
      </c>
      <c r="C385" s="257"/>
      <c r="D385" s="170">
        <f>PRODUCT(Лист1!G173,$A$188)</f>
        <v>0.26200000000000001</v>
      </c>
      <c r="E385" s="367">
        <f>Лист1!H173</f>
        <v>0</v>
      </c>
      <c r="F385" s="347">
        <f t="shared" si="14"/>
        <v>0</v>
      </c>
      <c r="G385" s="169"/>
      <c r="H385" s="7"/>
      <c r="I385" s="7"/>
      <c r="J385" s="142"/>
      <c r="K385" s="116"/>
      <c r="L385" s="143"/>
    </row>
    <row r="386" spans="1:12" ht="15.75" hidden="1" x14ac:dyDescent="0.25">
      <c r="A386" s="127">
        <f>'патриотика0,369'!A410</f>
        <v>0</v>
      </c>
      <c r="B386" s="84" t="s">
        <v>84</v>
      </c>
      <c r="C386" s="257"/>
      <c r="D386" s="170">
        <f>PRODUCT(Лист1!G174,$A$188)</f>
        <v>0.26200000000000001</v>
      </c>
      <c r="E386" s="367">
        <f>Лист1!H174</f>
        <v>0</v>
      </c>
      <c r="F386" s="347">
        <f t="shared" si="14"/>
        <v>0</v>
      </c>
      <c r="G386" s="169"/>
      <c r="H386" s="7"/>
      <c r="I386" s="7"/>
      <c r="J386" s="142"/>
      <c r="K386" s="116"/>
      <c r="L386" s="143"/>
    </row>
    <row r="387" spans="1:12" ht="15.75" hidden="1" x14ac:dyDescent="0.25">
      <c r="A387" s="127">
        <f>'патриотика0,369'!A411</f>
        <v>0</v>
      </c>
      <c r="B387" s="84" t="s">
        <v>84</v>
      </c>
      <c r="C387" s="257"/>
      <c r="D387" s="170">
        <f>PRODUCT(Лист1!G175,$A$188)</f>
        <v>0.26200000000000001</v>
      </c>
      <c r="E387" s="367">
        <f>Лист1!H175</f>
        <v>0</v>
      </c>
      <c r="F387" s="347">
        <f t="shared" si="14"/>
        <v>0</v>
      </c>
      <c r="G387" s="169"/>
      <c r="H387" s="7"/>
      <c r="I387" s="7"/>
      <c r="J387" s="142"/>
      <c r="K387" s="116"/>
      <c r="L387" s="143"/>
    </row>
    <row r="388" spans="1:12" ht="15.75" hidden="1" x14ac:dyDescent="0.25">
      <c r="A388" s="127">
        <f>'патриотика0,369'!A412</f>
        <v>0</v>
      </c>
      <c r="B388" s="84" t="s">
        <v>84</v>
      </c>
      <c r="C388" s="257"/>
      <c r="D388" s="170">
        <f>PRODUCT(Лист1!G176,$A$188)</f>
        <v>0.26200000000000001</v>
      </c>
      <c r="E388" s="367">
        <f>Лист1!H176</f>
        <v>0</v>
      </c>
      <c r="F388" s="347">
        <f t="shared" si="14"/>
        <v>0</v>
      </c>
      <c r="G388" s="169"/>
      <c r="H388" s="7"/>
      <c r="I388" s="7"/>
      <c r="J388" s="142"/>
      <c r="K388" s="116"/>
      <c r="L388" s="143"/>
    </row>
    <row r="389" spans="1:12" ht="15.75" hidden="1" x14ac:dyDescent="0.25">
      <c r="A389" s="127">
        <f>'патриотика0,369'!A413</f>
        <v>0</v>
      </c>
      <c r="B389" s="84" t="s">
        <v>84</v>
      </c>
      <c r="C389" s="257"/>
      <c r="D389" s="170">
        <f>PRODUCT(Лист1!G177,$A$188)</f>
        <v>0.26200000000000001</v>
      </c>
      <c r="E389" s="367">
        <f>Лист1!H177</f>
        <v>0</v>
      </c>
      <c r="F389" s="347">
        <f t="shared" si="14"/>
        <v>0</v>
      </c>
      <c r="G389" s="169"/>
      <c r="H389" s="7"/>
      <c r="I389" s="7"/>
      <c r="J389" s="142"/>
      <c r="K389" s="116"/>
      <c r="L389" s="143"/>
    </row>
    <row r="390" spans="1:12" ht="15.75" hidden="1" x14ac:dyDescent="0.25">
      <c r="A390" s="127">
        <f>'патриотика0,369'!A414</f>
        <v>0</v>
      </c>
      <c r="B390" s="84" t="s">
        <v>84</v>
      </c>
      <c r="C390" s="257"/>
      <c r="D390" s="170">
        <f>PRODUCT(Лист1!G178,$A$188)</f>
        <v>0.26200000000000001</v>
      </c>
      <c r="E390" s="367">
        <f>Лист1!H178</f>
        <v>0</v>
      </c>
      <c r="F390" s="347">
        <f t="shared" si="14"/>
        <v>0</v>
      </c>
      <c r="G390" s="169"/>
      <c r="H390" s="7"/>
      <c r="I390" s="7"/>
      <c r="J390" s="142"/>
      <c r="K390" s="116"/>
      <c r="L390" s="143"/>
    </row>
    <row r="391" spans="1:12" ht="15.75" hidden="1" x14ac:dyDescent="0.25">
      <c r="A391" s="127">
        <f>'патриотика0,369'!A415</f>
        <v>0</v>
      </c>
      <c r="B391" s="84" t="s">
        <v>84</v>
      </c>
      <c r="C391" s="257"/>
      <c r="D391" s="170">
        <f>PRODUCT(Лист1!G179,$A$188)</f>
        <v>0.26200000000000001</v>
      </c>
      <c r="E391" s="367">
        <f>Лист1!H179</f>
        <v>0</v>
      </c>
      <c r="F391" s="347">
        <f t="shared" si="14"/>
        <v>0</v>
      </c>
      <c r="G391" s="169"/>
      <c r="H391" s="7"/>
      <c r="I391" s="7"/>
      <c r="J391" s="142"/>
      <c r="K391" s="116"/>
      <c r="L391" s="143"/>
    </row>
    <row r="392" spans="1:12" ht="15.75" hidden="1" x14ac:dyDescent="0.25">
      <c r="A392" s="127">
        <f>'патриотика0,369'!A416</f>
        <v>0</v>
      </c>
      <c r="B392" s="84" t="s">
        <v>84</v>
      </c>
      <c r="C392" s="257"/>
      <c r="D392" s="170">
        <f>PRODUCT(Лист1!G180,$A$188)</f>
        <v>0.26200000000000001</v>
      </c>
      <c r="E392" s="367">
        <f>Лист1!H180</f>
        <v>0</v>
      </c>
      <c r="F392" s="347">
        <f t="shared" si="14"/>
        <v>0</v>
      </c>
      <c r="G392" s="169"/>
      <c r="H392" s="7"/>
      <c r="I392" s="7"/>
      <c r="J392" s="142"/>
      <c r="K392" s="116"/>
      <c r="L392" s="143"/>
    </row>
    <row r="393" spans="1:12" ht="15.75" hidden="1" x14ac:dyDescent="0.25">
      <c r="A393" s="127">
        <f>'патриотика0,369'!A417</f>
        <v>0</v>
      </c>
      <c r="B393" s="84" t="s">
        <v>84</v>
      </c>
      <c r="C393" s="257"/>
      <c r="D393" s="170">
        <f>PRODUCT(Лист1!G181,$A$188)</f>
        <v>0.26200000000000001</v>
      </c>
      <c r="E393" s="367">
        <f>Лист1!H181</f>
        <v>0</v>
      </c>
      <c r="F393" s="347">
        <f t="shared" ref="F393:F438" si="15">D393*E393</f>
        <v>0</v>
      </c>
      <c r="G393" s="169"/>
      <c r="H393" s="7"/>
      <c r="I393" s="7"/>
      <c r="J393" s="142"/>
      <c r="K393" s="116"/>
      <c r="L393" s="143"/>
    </row>
    <row r="394" spans="1:12" ht="15.75" hidden="1" x14ac:dyDescent="0.25">
      <c r="A394" s="127">
        <f>'патриотика0,369'!A418</f>
        <v>0</v>
      </c>
      <c r="B394" s="84" t="s">
        <v>84</v>
      </c>
      <c r="C394" s="257"/>
      <c r="D394" s="170">
        <f>PRODUCT(Лист1!G182,$A$188)</f>
        <v>0.26200000000000001</v>
      </c>
      <c r="E394" s="367">
        <f>Лист1!H182</f>
        <v>0</v>
      </c>
      <c r="F394" s="347">
        <f t="shared" si="15"/>
        <v>0</v>
      </c>
      <c r="G394" s="169"/>
      <c r="H394" s="7"/>
      <c r="I394" s="7"/>
      <c r="J394" s="142"/>
      <c r="K394" s="116"/>
      <c r="L394" s="143"/>
    </row>
    <row r="395" spans="1:12" ht="15.75" hidden="1" x14ac:dyDescent="0.25">
      <c r="A395" s="127">
        <f>'патриотика0,369'!A419</f>
        <v>0</v>
      </c>
      <c r="B395" s="84" t="s">
        <v>84</v>
      </c>
      <c r="C395" s="223"/>
      <c r="D395" s="170">
        <f>PRODUCT(Лист1!G183,$A$188)</f>
        <v>0.26200000000000001</v>
      </c>
      <c r="E395" s="367">
        <f>Лист1!H183</f>
        <v>0</v>
      </c>
      <c r="F395" s="347">
        <f t="shared" si="15"/>
        <v>0</v>
      </c>
      <c r="G395" s="169"/>
      <c r="H395" s="7"/>
      <c r="I395" s="7"/>
      <c r="J395" s="142"/>
      <c r="K395" s="116"/>
      <c r="L395" s="143"/>
    </row>
    <row r="396" spans="1:12" ht="15.75" hidden="1" x14ac:dyDescent="0.25">
      <c r="A396" s="127">
        <f>'патриотика0,369'!A420</f>
        <v>0</v>
      </c>
      <c r="B396" s="84" t="s">
        <v>84</v>
      </c>
      <c r="C396" s="223"/>
      <c r="D396" s="170">
        <f>PRODUCT(Лист1!G184,$A$188)</f>
        <v>0.26200000000000001</v>
      </c>
      <c r="E396" s="367">
        <f>Лист1!H184</f>
        <v>0</v>
      </c>
      <c r="F396" s="347">
        <f t="shared" si="15"/>
        <v>0</v>
      </c>
      <c r="G396" s="169"/>
      <c r="H396" s="7"/>
      <c r="I396" s="7"/>
      <c r="J396" s="142"/>
      <c r="K396" s="116"/>
      <c r="L396" s="143"/>
    </row>
    <row r="397" spans="1:12" ht="15.75" hidden="1" x14ac:dyDescent="0.25">
      <c r="A397" s="127">
        <f>'патриотика0,369'!A421</f>
        <v>0</v>
      </c>
      <c r="B397" s="84" t="s">
        <v>84</v>
      </c>
      <c r="C397" s="223"/>
      <c r="D397" s="170">
        <f>PRODUCT(Лист1!G185,$A$188)</f>
        <v>0.26200000000000001</v>
      </c>
      <c r="E397" s="367">
        <f>Лист1!H185</f>
        <v>0</v>
      </c>
      <c r="F397" s="347">
        <f t="shared" si="15"/>
        <v>0</v>
      </c>
      <c r="G397" s="169"/>
      <c r="H397" s="7"/>
      <c r="I397" s="7"/>
      <c r="J397" s="142"/>
      <c r="K397" s="116"/>
      <c r="L397" s="143"/>
    </row>
    <row r="398" spans="1:12" ht="15.75" hidden="1" x14ac:dyDescent="0.25">
      <c r="A398" s="127">
        <f>'патриотика0,369'!A422</f>
        <v>0</v>
      </c>
      <c r="B398" s="84" t="s">
        <v>84</v>
      </c>
      <c r="C398" s="223"/>
      <c r="D398" s="170">
        <f>PRODUCT(Лист1!G186,$A$188)</f>
        <v>0.26200000000000001</v>
      </c>
      <c r="E398" s="367">
        <f>Лист1!H186</f>
        <v>0</v>
      </c>
      <c r="F398" s="347">
        <f t="shared" si="15"/>
        <v>0</v>
      </c>
      <c r="G398" s="169"/>
      <c r="H398" s="7"/>
      <c r="I398" s="7"/>
      <c r="J398" s="142"/>
      <c r="K398" s="116"/>
      <c r="L398" s="143"/>
    </row>
    <row r="399" spans="1:12" ht="15.75" hidden="1" x14ac:dyDescent="0.25">
      <c r="A399" s="127">
        <f>'патриотика0,369'!A423</f>
        <v>0</v>
      </c>
      <c r="B399" s="84" t="s">
        <v>84</v>
      </c>
      <c r="C399" s="223"/>
      <c r="D399" s="170">
        <f>PRODUCT(Лист1!G187,$A$188)</f>
        <v>0.26200000000000001</v>
      </c>
      <c r="E399" s="367">
        <f>Лист1!H187</f>
        <v>0</v>
      </c>
      <c r="F399" s="347">
        <f t="shared" si="15"/>
        <v>0</v>
      </c>
      <c r="G399" s="169"/>
      <c r="H399" s="7"/>
      <c r="I399" s="7"/>
      <c r="J399" s="142"/>
      <c r="K399" s="116"/>
      <c r="L399" s="143"/>
    </row>
    <row r="400" spans="1:12" ht="15.75" hidden="1" x14ac:dyDescent="0.25">
      <c r="A400" s="127">
        <f>'патриотика0,369'!A424</f>
        <v>0</v>
      </c>
      <c r="B400" s="84" t="s">
        <v>84</v>
      </c>
      <c r="C400" s="223"/>
      <c r="D400" s="170">
        <f>PRODUCT(Лист1!G188,$A$188)</f>
        <v>0.26200000000000001</v>
      </c>
      <c r="E400" s="367">
        <f>Лист1!H188</f>
        <v>0</v>
      </c>
      <c r="F400" s="347">
        <f t="shared" si="15"/>
        <v>0</v>
      </c>
      <c r="G400" s="169"/>
      <c r="H400" s="7"/>
      <c r="I400" s="7"/>
      <c r="J400" s="142"/>
      <c r="K400" s="116"/>
      <c r="L400" s="143"/>
    </row>
    <row r="401" spans="1:12" ht="15.75" hidden="1" x14ac:dyDescent="0.25">
      <c r="A401" s="127">
        <f>'патриотика0,369'!A425</f>
        <v>0</v>
      </c>
      <c r="B401" s="84" t="s">
        <v>84</v>
      </c>
      <c r="C401" s="223"/>
      <c r="D401" s="170">
        <f>PRODUCT(Лист1!G189,$A$188)</f>
        <v>0.26200000000000001</v>
      </c>
      <c r="E401" s="367">
        <f>Лист1!H189</f>
        <v>0</v>
      </c>
      <c r="F401" s="347">
        <f t="shared" si="15"/>
        <v>0</v>
      </c>
      <c r="G401" s="169"/>
      <c r="H401" s="7"/>
      <c r="I401" s="7"/>
      <c r="J401" s="142"/>
      <c r="K401" s="116"/>
      <c r="L401" s="143"/>
    </row>
    <row r="402" spans="1:12" ht="14.25" hidden="1" customHeight="1" x14ac:dyDescent="0.25">
      <c r="A402" s="127">
        <f>'патриотика0,369'!A426</f>
        <v>0</v>
      </c>
      <c r="B402" s="84" t="s">
        <v>84</v>
      </c>
      <c r="C402" s="223"/>
      <c r="D402" s="170">
        <f>PRODUCT(Лист1!G190,$A$188)</f>
        <v>0.26200000000000001</v>
      </c>
      <c r="E402" s="367">
        <f>Лист1!H190</f>
        <v>0</v>
      </c>
      <c r="F402" s="347">
        <f t="shared" si="15"/>
        <v>0</v>
      </c>
      <c r="G402" s="169"/>
      <c r="H402" s="7"/>
      <c r="I402" s="7"/>
      <c r="J402" s="142"/>
      <c r="K402" s="116"/>
      <c r="L402" s="143"/>
    </row>
    <row r="403" spans="1:12" ht="14.25" hidden="1" customHeight="1" x14ac:dyDescent="0.25">
      <c r="A403" s="127">
        <f>'патриотика0,369'!A427</f>
        <v>0</v>
      </c>
      <c r="B403" s="84" t="s">
        <v>84</v>
      </c>
      <c r="C403" s="223"/>
      <c r="D403" s="170">
        <f>PRODUCT(Лист1!G191,$A$188)</f>
        <v>0.26200000000000001</v>
      </c>
      <c r="E403" s="367">
        <f>Лист1!H191</f>
        <v>0</v>
      </c>
      <c r="F403" s="347">
        <f t="shared" si="15"/>
        <v>0</v>
      </c>
      <c r="G403" s="169"/>
      <c r="H403" s="7"/>
      <c r="I403" s="7"/>
      <c r="J403" s="142"/>
      <c r="K403" s="116"/>
      <c r="L403" s="143"/>
    </row>
    <row r="404" spans="1:12" ht="14.25" hidden="1" customHeight="1" x14ac:dyDescent="0.25">
      <c r="A404" s="127">
        <f>'патриотика0,369'!A428</f>
        <v>0</v>
      </c>
      <c r="B404" s="84" t="s">
        <v>84</v>
      </c>
      <c r="C404" s="223"/>
      <c r="D404" s="170">
        <f>PRODUCT(Лист1!G192,$A$188)</f>
        <v>0.26200000000000001</v>
      </c>
      <c r="E404" s="367">
        <f>Лист1!H192</f>
        <v>0</v>
      </c>
      <c r="F404" s="347">
        <f t="shared" si="15"/>
        <v>0</v>
      </c>
      <c r="G404" s="169"/>
      <c r="H404" s="7"/>
      <c r="I404" s="7"/>
      <c r="J404" s="142"/>
      <c r="K404" s="116"/>
      <c r="L404" s="143"/>
    </row>
    <row r="405" spans="1:12" ht="14.25" hidden="1" customHeight="1" x14ac:dyDescent="0.25">
      <c r="A405" s="127">
        <f>'патриотика0,369'!A429</f>
        <v>0</v>
      </c>
      <c r="B405" s="84" t="s">
        <v>84</v>
      </c>
      <c r="C405" s="223"/>
      <c r="D405" s="170">
        <f>PRODUCT(Лист1!G193,$A$188)</f>
        <v>0.26200000000000001</v>
      </c>
      <c r="E405" s="367">
        <f>Лист1!H193</f>
        <v>0</v>
      </c>
      <c r="F405" s="347">
        <f t="shared" si="15"/>
        <v>0</v>
      </c>
      <c r="G405" s="169"/>
      <c r="H405" s="7"/>
      <c r="I405" s="7"/>
      <c r="J405" s="142"/>
      <c r="K405" s="116"/>
      <c r="L405" s="143"/>
    </row>
    <row r="406" spans="1:12" ht="14.25" hidden="1" customHeight="1" x14ac:dyDescent="0.25">
      <c r="A406" s="127">
        <f>'патриотика0,369'!A430</f>
        <v>0</v>
      </c>
      <c r="B406" s="84" t="s">
        <v>84</v>
      </c>
      <c r="C406" s="223"/>
      <c r="D406" s="170">
        <f>PRODUCT(Лист1!G194,$A$188)</f>
        <v>0.26200000000000001</v>
      </c>
      <c r="E406" s="367">
        <f>Лист1!H194</f>
        <v>0</v>
      </c>
      <c r="F406" s="347">
        <f t="shared" si="15"/>
        <v>0</v>
      </c>
      <c r="G406" s="169"/>
      <c r="H406" s="7"/>
      <c r="I406" s="7"/>
      <c r="J406" s="142"/>
      <c r="K406" s="116"/>
      <c r="L406" s="143"/>
    </row>
    <row r="407" spans="1:12" ht="14.25" hidden="1" customHeight="1" x14ac:dyDescent="0.25">
      <c r="A407" s="127">
        <f>'патриотика0,369'!A431</f>
        <v>0</v>
      </c>
      <c r="B407" s="84" t="s">
        <v>84</v>
      </c>
      <c r="C407" s="223"/>
      <c r="D407" s="170">
        <f>PRODUCT(Лист1!G195,$A$188)</f>
        <v>0.26200000000000001</v>
      </c>
      <c r="E407" s="367">
        <f>Лист1!H195</f>
        <v>0</v>
      </c>
      <c r="F407" s="347">
        <f t="shared" si="15"/>
        <v>0</v>
      </c>
      <c r="G407" s="169"/>
      <c r="H407" s="7"/>
      <c r="I407" s="7"/>
      <c r="J407" s="142"/>
      <c r="K407" s="116"/>
      <c r="L407" s="143"/>
    </row>
    <row r="408" spans="1:12" ht="14.25" hidden="1" customHeight="1" x14ac:dyDescent="0.25">
      <c r="A408" s="127">
        <f>'патриотика0,369'!A432</f>
        <v>0</v>
      </c>
      <c r="B408" s="84" t="s">
        <v>84</v>
      </c>
      <c r="C408" s="223"/>
      <c r="D408" s="170">
        <f>PRODUCT(Лист1!G196,$A$188)</f>
        <v>0.26200000000000001</v>
      </c>
      <c r="E408" s="367">
        <f>Лист1!H196</f>
        <v>0</v>
      </c>
      <c r="F408" s="347">
        <f t="shared" si="15"/>
        <v>0</v>
      </c>
      <c r="G408" s="169"/>
      <c r="H408" s="7"/>
      <c r="I408" s="7"/>
      <c r="J408" s="142"/>
      <c r="K408" s="116"/>
      <c r="L408" s="143"/>
    </row>
    <row r="409" spans="1:12" ht="14.25" hidden="1" customHeight="1" x14ac:dyDescent="0.25">
      <c r="A409" s="127">
        <f>'патриотика0,369'!A433</f>
        <v>0</v>
      </c>
      <c r="B409" s="84" t="s">
        <v>84</v>
      </c>
      <c r="C409" s="223"/>
      <c r="D409" s="170">
        <f>PRODUCT(Лист1!G197,$A$188)</f>
        <v>0.26200000000000001</v>
      </c>
      <c r="E409" s="367">
        <f>Лист1!H197</f>
        <v>0</v>
      </c>
      <c r="F409" s="347">
        <f t="shared" si="15"/>
        <v>0</v>
      </c>
      <c r="G409" s="169"/>
      <c r="H409" s="7"/>
      <c r="I409" s="7"/>
      <c r="J409" s="142"/>
      <c r="K409" s="116"/>
      <c r="L409" s="143"/>
    </row>
    <row r="410" spans="1:12" ht="14.25" hidden="1" customHeight="1" x14ac:dyDescent="0.25">
      <c r="A410" s="127">
        <f>'патриотика0,369'!A434</f>
        <v>0</v>
      </c>
      <c r="B410" s="84" t="s">
        <v>84</v>
      </c>
      <c r="C410" s="223"/>
      <c r="D410" s="170">
        <f>PRODUCT(Лист1!G198,$A$188)</f>
        <v>0.26200000000000001</v>
      </c>
      <c r="E410" s="367">
        <f>Лист1!H198</f>
        <v>0</v>
      </c>
      <c r="F410" s="347">
        <f t="shared" si="15"/>
        <v>0</v>
      </c>
      <c r="G410" s="169"/>
      <c r="H410" s="7"/>
      <c r="I410" s="7"/>
      <c r="J410" s="142"/>
      <c r="K410" s="116"/>
      <c r="L410" s="143"/>
    </row>
    <row r="411" spans="1:12" ht="14.25" hidden="1" customHeight="1" x14ac:dyDescent="0.25">
      <c r="A411" s="127">
        <f>'патриотика0,369'!A435</f>
        <v>0</v>
      </c>
      <c r="B411" s="84" t="s">
        <v>84</v>
      </c>
      <c r="C411" s="223"/>
      <c r="D411" s="170">
        <f>PRODUCT(Лист1!G199,$A$188)</f>
        <v>0.26200000000000001</v>
      </c>
      <c r="E411" s="367">
        <f>Лист1!H199</f>
        <v>0</v>
      </c>
      <c r="F411" s="347">
        <f t="shared" si="15"/>
        <v>0</v>
      </c>
      <c r="G411" s="169"/>
      <c r="H411" s="7"/>
      <c r="I411" s="7"/>
      <c r="J411" s="142"/>
      <c r="K411" s="116"/>
      <c r="L411" s="143"/>
    </row>
    <row r="412" spans="1:12" ht="14.25" hidden="1" customHeight="1" x14ac:dyDescent="0.25">
      <c r="A412" s="127">
        <f>'патриотика0,369'!A436</f>
        <v>0</v>
      </c>
      <c r="B412" s="84" t="s">
        <v>84</v>
      </c>
      <c r="C412" s="223"/>
      <c r="D412" s="170">
        <f>PRODUCT(Лист1!G200,$A$188)</f>
        <v>0.26200000000000001</v>
      </c>
      <c r="E412" s="367">
        <f>Лист1!H200</f>
        <v>0</v>
      </c>
      <c r="F412" s="347">
        <f t="shared" si="15"/>
        <v>0</v>
      </c>
      <c r="G412" s="169"/>
      <c r="H412" s="7"/>
      <c r="I412" s="7"/>
      <c r="J412" s="142"/>
      <c r="K412" s="116"/>
      <c r="L412" s="143"/>
    </row>
    <row r="413" spans="1:12" ht="14.25" hidden="1" customHeight="1" x14ac:dyDescent="0.25">
      <c r="A413" s="127">
        <f>'патриотика0,369'!A437</f>
        <v>0</v>
      </c>
      <c r="B413" s="84" t="s">
        <v>84</v>
      </c>
      <c r="C413" s="223"/>
      <c r="D413" s="170">
        <f>PRODUCT(Лист1!G201,$A$188)</f>
        <v>0.26200000000000001</v>
      </c>
      <c r="E413" s="367">
        <f>Лист1!H201</f>
        <v>0</v>
      </c>
      <c r="F413" s="347">
        <f t="shared" si="15"/>
        <v>0</v>
      </c>
      <c r="G413" s="169"/>
      <c r="H413" s="7"/>
      <c r="I413" s="7"/>
      <c r="J413" s="142"/>
      <c r="K413" s="116"/>
      <c r="L413" s="143"/>
    </row>
    <row r="414" spans="1:12" ht="14.25" hidden="1" customHeight="1" x14ac:dyDescent="0.25">
      <c r="A414" s="127">
        <f>'патриотика0,369'!A438</f>
        <v>0</v>
      </c>
      <c r="B414" s="84" t="s">
        <v>84</v>
      </c>
      <c r="C414" s="223"/>
      <c r="D414" s="170">
        <f>PRODUCT(Лист1!G202,$A$188)</f>
        <v>0.26200000000000001</v>
      </c>
      <c r="E414" s="367">
        <f>Лист1!H202</f>
        <v>0</v>
      </c>
      <c r="F414" s="347">
        <f t="shared" si="15"/>
        <v>0</v>
      </c>
      <c r="G414" s="169"/>
      <c r="H414" s="7"/>
      <c r="I414" s="7"/>
      <c r="J414" s="142"/>
      <c r="K414" s="116"/>
      <c r="L414" s="143"/>
    </row>
    <row r="415" spans="1:12" ht="15.75" hidden="1" x14ac:dyDescent="0.25">
      <c r="A415" s="127">
        <f>'патриотика0,369'!A439</f>
        <v>0</v>
      </c>
      <c r="B415" s="84" t="s">
        <v>84</v>
      </c>
      <c r="C415" s="223"/>
      <c r="D415" s="170">
        <f>PRODUCT(Лист1!G203,$A$188)</f>
        <v>0.26200000000000001</v>
      </c>
      <c r="E415" s="367">
        <f>Лист1!H203</f>
        <v>0</v>
      </c>
      <c r="F415" s="347">
        <f t="shared" si="15"/>
        <v>0</v>
      </c>
      <c r="G415" s="169"/>
      <c r="H415" s="7"/>
      <c r="I415" s="7"/>
      <c r="J415" s="142"/>
      <c r="K415" s="116"/>
      <c r="L415" s="143"/>
    </row>
    <row r="416" spans="1:12" ht="15.75" hidden="1" x14ac:dyDescent="0.25">
      <c r="A416" s="127">
        <f>'патриотика0,369'!A440</f>
        <v>0</v>
      </c>
      <c r="B416" s="84" t="s">
        <v>84</v>
      </c>
      <c r="C416" s="223"/>
      <c r="D416" s="170">
        <f>PRODUCT(Лист1!G204,$A$188)</f>
        <v>0.26200000000000001</v>
      </c>
      <c r="E416" s="367">
        <f>Лист1!H204</f>
        <v>0</v>
      </c>
      <c r="F416" s="347">
        <f t="shared" si="15"/>
        <v>0</v>
      </c>
      <c r="G416" s="169"/>
      <c r="H416" s="7"/>
      <c r="I416" s="7"/>
      <c r="J416" s="142"/>
      <c r="K416" s="116"/>
      <c r="L416" s="143"/>
    </row>
    <row r="417" spans="1:12" ht="15.75" hidden="1" x14ac:dyDescent="0.25">
      <c r="A417" s="127">
        <f>'патриотика0,369'!A441</f>
        <v>0</v>
      </c>
      <c r="B417" s="84" t="s">
        <v>84</v>
      </c>
      <c r="C417" s="223"/>
      <c r="D417" s="170">
        <f>PRODUCT(Лист1!G205,$A$188)</f>
        <v>0.26200000000000001</v>
      </c>
      <c r="E417" s="367">
        <f>Лист1!H205</f>
        <v>0</v>
      </c>
      <c r="F417" s="347">
        <f t="shared" si="15"/>
        <v>0</v>
      </c>
      <c r="G417" s="169"/>
      <c r="H417" s="7"/>
      <c r="I417" s="7"/>
      <c r="J417" s="142"/>
      <c r="K417" s="116"/>
      <c r="L417" s="143"/>
    </row>
    <row r="418" spans="1:12" ht="15.75" hidden="1" x14ac:dyDescent="0.25">
      <c r="A418" s="127">
        <f>'патриотика0,369'!A442</f>
        <v>0</v>
      </c>
      <c r="B418" s="84" t="s">
        <v>84</v>
      </c>
      <c r="C418" s="223"/>
      <c r="D418" s="170">
        <f>PRODUCT(Лист1!G206,$A$188)</f>
        <v>0.26200000000000001</v>
      </c>
      <c r="E418" s="367">
        <f>Лист1!H206</f>
        <v>0</v>
      </c>
      <c r="F418" s="347">
        <f t="shared" si="15"/>
        <v>0</v>
      </c>
      <c r="G418" s="169"/>
      <c r="H418" s="7"/>
      <c r="I418" s="7"/>
      <c r="J418" s="142"/>
      <c r="K418" s="116"/>
      <c r="L418" s="143"/>
    </row>
    <row r="419" spans="1:12" ht="15.75" hidden="1" x14ac:dyDescent="0.25">
      <c r="A419" s="127">
        <f>'патриотика0,369'!A443</f>
        <v>0</v>
      </c>
      <c r="B419" s="84" t="s">
        <v>84</v>
      </c>
      <c r="C419" s="223"/>
      <c r="D419" s="170">
        <f>PRODUCT(Лист1!G207,$A$188)</f>
        <v>0.26200000000000001</v>
      </c>
      <c r="E419" s="367">
        <f>Лист1!H207</f>
        <v>0</v>
      </c>
      <c r="F419" s="347">
        <f t="shared" si="15"/>
        <v>0</v>
      </c>
      <c r="G419" s="169"/>
      <c r="H419" s="7"/>
      <c r="I419" s="7"/>
      <c r="J419" s="142"/>
      <c r="K419" s="116"/>
      <c r="L419" s="143"/>
    </row>
    <row r="420" spans="1:12" ht="15.75" hidden="1" x14ac:dyDescent="0.25">
      <c r="A420" s="127">
        <f>'патриотика0,369'!A444</f>
        <v>0</v>
      </c>
      <c r="B420" s="84" t="s">
        <v>84</v>
      </c>
      <c r="C420" s="223"/>
      <c r="D420" s="170">
        <f>PRODUCT(Лист1!G208,$A$188)</f>
        <v>0.26200000000000001</v>
      </c>
      <c r="E420" s="367">
        <f>Лист1!H208</f>
        <v>0</v>
      </c>
      <c r="F420" s="347">
        <f t="shared" si="15"/>
        <v>0</v>
      </c>
      <c r="G420" s="169"/>
      <c r="H420" s="7"/>
      <c r="I420" s="7"/>
      <c r="J420" s="142"/>
      <c r="K420" s="116"/>
      <c r="L420" s="143"/>
    </row>
    <row r="421" spans="1:12" ht="15.75" hidden="1" x14ac:dyDescent="0.25">
      <c r="A421" s="127">
        <f>'патриотика0,369'!A445</f>
        <v>0</v>
      </c>
      <c r="B421" s="84" t="s">
        <v>84</v>
      </c>
      <c r="C421" s="223"/>
      <c r="D421" s="170">
        <f>PRODUCT(Лист1!G209,$A$188)</f>
        <v>0.26200000000000001</v>
      </c>
      <c r="E421" s="367">
        <f>Лист1!H209</f>
        <v>0</v>
      </c>
      <c r="F421" s="347">
        <f t="shared" si="15"/>
        <v>0</v>
      </c>
      <c r="G421" s="169"/>
      <c r="H421" s="7"/>
      <c r="I421" s="7"/>
      <c r="J421" s="142"/>
      <c r="K421" s="116"/>
      <c r="L421" s="143"/>
    </row>
    <row r="422" spans="1:12" ht="15.75" hidden="1" x14ac:dyDescent="0.25">
      <c r="A422" s="127">
        <f>'патриотика0,369'!A446</f>
        <v>0</v>
      </c>
      <c r="B422" s="84" t="s">
        <v>84</v>
      </c>
      <c r="C422" s="223"/>
      <c r="D422" s="170">
        <f>PRODUCT(Лист1!G210,$A$188)</f>
        <v>0.26200000000000001</v>
      </c>
      <c r="E422" s="367">
        <f>Лист1!H210</f>
        <v>0</v>
      </c>
      <c r="F422" s="347">
        <f t="shared" si="15"/>
        <v>0</v>
      </c>
      <c r="G422" s="169"/>
      <c r="H422" s="7"/>
      <c r="I422" s="7"/>
      <c r="J422" s="142"/>
      <c r="K422" s="116"/>
      <c r="L422" s="143"/>
    </row>
    <row r="423" spans="1:12" ht="15.75" hidden="1" x14ac:dyDescent="0.25">
      <c r="A423" s="127">
        <f>'патриотика0,369'!A447</f>
        <v>0</v>
      </c>
      <c r="B423" s="84" t="s">
        <v>84</v>
      </c>
      <c r="C423" s="223"/>
      <c r="D423" s="170">
        <f>PRODUCT(Лист1!G211,$A$188)</f>
        <v>0.26200000000000001</v>
      </c>
      <c r="E423" s="367">
        <f>Лист1!H211</f>
        <v>0</v>
      </c>
      <c r="F423" s="347">
        <f t="shared" si="15"/>
        <v>0</v>
      </c>
      <c r="G423" s="169"/>
      <c r="H423" s="7"/>
      <c r="I423" s="7"/>
      <c r="J423" s="142"/>
      <c r="K423" s="116"/>
      <c r="L423" s="143"/>
    </row>
    <row r="424" spans="1:12" ht="15.75" hidden="1" x14ac:dyDescent="0.25">
      <c r="A424" s="127">
        <f>'патриотика0,369'!A448</f>
        <v>0</v>
      </c>
      <c r="B424" s="84" t="s">
        <v>84</v>
      </c>
      <c r="C424" s="223"/>
      <c r="D424" s="170">
        <f>PRODUCT(Лист1!G212,$A$188)</f>
        <v>0.26200000000000001</v>
      </c>
      <c r="E424" s="367">
        <f>Лист1!H212</f>
        <v>0</v>
      </c>
      <c r="F424" s="347">
        <f t="shared" si="15"/>
        <v>0</v>
      </c>
      <c r="G424" s="169"/>
      <c r="H424" s="7"/>
      <c r="I424" s="7"/>
      <c r="J424" s="142"/>
      <c r="K424" s="116"/>
      <c r="L424" s="143"/>
    </row>
    <row r="425" spans="1:12" ht="15.75" hidden="1" x14ac:dyDescent="0.25">
      <c r="A425" s="127">
        <f>'патриотика0,369'!A449</f>
        <v>0</v>
      </c>
      <c r="B425" s="84" t="s">
        <v>84</v>
      </c>
      <c r="C425" s="223"/>
      <c r="D425" s="170">
        <f>PRODUCT(Лист1!G213,$A$188)</f>
        <v>0.26200000000000001</v>
      </c>
      <c r="E425" s="367">
        <f>Лист1!H213</f>
        <v>0</v>
      </c>
      <c r="F425" s="347">
        <f t="shared" si="15"/>
        <v>0</v>
      </c>
      <c r="G425" s="169"/>
      <c r="H425" s="7"/>
      <c r="I425" s="7"/>
      <c r="J425" s="142"/>
      <c r="K425" s="116"/>
      <c r="L425" s="143"/>
    </row>
    <row r="426" spans="1:12" ht="15.75" hidden="1" x14ac:dyDescent="0.25">
      <c r="A426" s="127">
        <f>'патриотика0,369'!A450</f>
        <v>0</v>
      </c>
      <c r="B426" s="84" t="s">
        <v>84</v>
      </c>
      <c r="C426" s="223"/>
      <c r="D426" s="170">
        <f>PRODUCT(Лист1!G214,$A$188)</f>
        <v>0.26200000000000001</v>
      </c>
      <c r="E426" s="367">
        <f>Лист1!H214</f>
        <v>0</v>
      </c>
      <c r="F426" s="347">
        <f t="shared" si="15"/>
        <v>0</v>
      </c>
      <c r="G426" s="169"/>
      <c r="H426" s="7"/>
      <c r="I426" s="7"/>
      <c r="J426" s="142"/>
      <c r="K426" s="116"/>
      <c r="L426" s="143"/>
    </row>
    <row r="427" spans="1:12" ht="15.75" hidden="1" x14ac:dyDescent="0.25">
      <c r="A427" s="127">
        <f>'патриотика0,369'!A451</f>
        <v>0</v>
      </c>
      <c r="B427" s="84" t="s">
        <v>84</v>
      </c>
      <c r="C427" s="223"/>
      <c r="D427" s="170">
        <f>PRODUCT(Лист1!G215,$A$188)</f>
        <v>0.26200000000000001</v>
      </c>
      <c r="E427" s="367">
        <f>Лист1!H215</f>
        <v>0</v>
      </c>
      <c r="F427" s="347">
        <f t="shared" si="15"/>
        <v>0</v>
      </c>
      <c r="G427" s="169"/>
      <c r="H427" s="7"/>
      <c r="I427" s="7"/>
      <c r="J427" s="142"/>
      <c r="K427" s="116"/>
      <c r="L427" s="143"/>
    </row>
    <row r="428" spans="1:12" ht="15.75" hidden="1" x14ac:dyDescent="0.25">
      <c r="A428" s="127">
        <f>'патриотика0,369'!A452</f>
        <v>0</v>
      </c>
      <c r="B428" s="84" t="s">
        <v>84</v>
      </c>
      <c r="C428" s="223"/>
      <c r="D428" s="170">
        <f>PRODUCT(Лист1!G216,$A$188)</f>
        <v>0.26200000000000001</v>
      </c>
      <c r="E428" s="367">
        <f>Лист1!H216</f>
        <v>0</v>
      </c>
      <c r="F428" s="347">
        <f t="shared" si="15"/>
        <v>0</v>
      </c>
      <c r="G428" s="169"/>
      <c r="H428" s="7"/>
      <c r="I428" s="7"/>
      <c r="J428" s="142"/>
      <c r="K428" s="116"/>
      <c r="L428" s="143"/>
    </row>
    <row r="429" spans="1:12" ht="15.75" hidden="1" x14ac:dyDescent="0.25">
      <c r="A429" s="127">
        <f>'патриотика0,369'!A453</f>
        <v>0</v>
      </c>
      <c r="B429" s="84" t="s">
        <v>84</v>
      </c>
      <c r="C429" s="223"/>
      <c r="D429" s="170">
        <f>PRODUCT(Лист1!G217,$A$188)</f>
        <v>0.26200000000000001</v>
      </c>
      <c r="E429" s="367">
        <f>Лист1!H217</f>
        <v>0</v>
      </c>
      <c r="F429" s="347">
        <f t="shared" si="15"/>
        <v>0</v>
      </c>
      <c r="G429" s="169"/>
      <c r="H429" s="7"/>
      <c r="I429" s="7"/>
      <c r="J429" s="142"/>
      <c r="K429" s="116"/>
      <c r="L429" s="143"/>
    </row>
    <row r="430" spans="1:12" ht="15.75" hidden="1" x14ac:dyDescent="0.25">
      <c r="A430" s="127">
        <f>'патриотика0,369'!A454</f>
        <v>0</v>
      </c>
      <c r="B430" s="84" t="s">
        <v>84</v>
      </c>
      <c r="C430" s="223"/>
      <c r="D430" s="170">
        <f>PRODUCT(Лист1!G218,$A$188)</f>
        <v>0.26200000000000001</v>
      </c>
      <c r="E430" s="367">
        <f>Лист1!H218</f>
        <v>0</v>
      </c>
      <c r="F430" s="347">
        <f t="shared" si="15"/>
        <v>0</v>
      </c>
      <c r="G430" s="169"/>
      <c r="H430" s="7"/>
      <c r="I430" s="7"/>
      <c r="J430" s="142"/>
      <c r="K430" s="116"/>
      <c r="L430" s="143"/>
    </row>
    <row r="431" spans="1:12" ht="15.75" hidden="1" x14ac:dyDescent="0.25">
      <c r="A431" s="127">
        <f>'патриотика0,369'!A455</f>
        <v>0</v>
      </c>
      <c r="B431" s="84" t="s">
        <v>84</v>
      </c>
      <c r="C431" s="223"/>
      <c r="D431" s="170">
        <f>PRODUCT(Лист1!G219,$A$188)</f>
        <v>0.26200000000000001</v>
      </c>
      <c r="E431" s="367">
        <f>Лист1!H219</f>
        <v>0</v>
      </c>
      <c r="F431" s="347">
        <f t="shared" si="15"/>
        <v>0</v>
      </c>
      <c r="G431" s="169"/>
      <c r="H431" s="7"/>
      <c r="I431" s="7"/>
      <c r="J431" s="142"/>
      <c r="K431" s="116"/>
      <c r="L431" s="143"/>
    </row>
    <row r="432" spans="1:12" ht="15.75" hidden="1" x14ac:dyDescent="0.25">
      <c r="A432" s="127">
        <f>'патриотика0,369'!A456</f>
        <v>0</v>
      </c>
      <c r="B432" s="84" t="s">
        <v>84</v>
      </c>
      <c r="C432" s="223"/>
      <c r="D432" s="170">
        <f>PRODUCT(Лист1!G220,$A$188)</f>
        <v>0.26200000000000001</v>
      </c>
      <c r="E432" s="367">
        <f>Лист1!H220</f>
        <v>0</v>
      </c>
      <c r="F432" s="347">
        <f t="shared" si="15"/>
        <v>0</v>
      </c>
      <c r="G432" s="169"/>
      <c r="H432" s="7"/>
      <c r="I432" s="7"/>
      <c r="J432" s="142"/>
      <c r="K432" s="116"/>
      <c r="L432" s="143"/>
    </row>
    <row r="433" spans="1:12" ht="15.75" hidden="1" x14ac:dyDescent="0.25">
      <c r="A433" s="127">
        <f>'патриотика0,369'!A457</f>
        <v>0</v>
      </c>
      <c r="B433" s="84" t="s">
        <v>84</v>
      </c>
      <c r="C433" s="223"/>
      <c r="D433" s="170">
        <f>PRODUCT(Лист1!G221,$A$188)</f>
        <v>0.26200000000000001</v>
      </c>
      <c r="E433" s="367">
        <f>Лист1!H221</f>
        <v>0</v>
      </c>
      <c r="F433" s="347">
        <f t="shared" si="15"/>
        <v>0</v>
      </c>
      <c r="G433" s="169"/>
      <c r="H433" s="7"/>
      <c r="I433" s="7"/>
      <c r="J433" s="142"/>
      <c r="K433" s="116"/>
      <c r="L433" s="143"/>
    </row>
    <row r="434" spans="1:12" ht="15.75" hidden="1" x14ac:dyDescent="0.25">
      <c r="A434" s="127">
        <f>'патриотика0,369'!A458</f>
        <v>0</v>
      </c>
      <c r="B434" s="84" t="s">
        <v>84</v>
      </c>
      <c r="C434" s="223"/>
      <c r="D434" s="170">
        <f>PRODUCT(Лист1!G222,$A$188)</f>
        <v>0.26200000000000001</v>
      </c>
      <c r="E434" s="367">
        <f>Лист1!H222</f>
        <v>0</v>
      </c>
      <c r="F434" s="347">
        <f t="shared" si="15"/>
        <v>0</v>
      </c>
      <c r="G434" s="169"/>
      <c r="H434" s="7"/>
      <c r="I434" s="7"/>
      <c r="J434" s="142"/>
      <c r="K434" s="116"/>
      <c r="L434" s="143"/>
    </row>
    <row r="435" spans="1:12" ht="15.75" hidden="1" x14ac:dyDescent="0.25">
      <c r="A435" s="127">
        <f>'патриотика0,369'!A459</f>
        <v>0</v>
      </c>
      <c r="B435" s="84" t="s">
        <v>84</v>
      </c>
      <c r="C435" s="223"/>
      <c r="D435" s="170">
        <f>PRODUCT(Лист1!G223,$A$188)</f>
        <v>0.26200000000000001</v>
      </c>
      <c r="E435" s="367">
        <f>Лист1!H223</f>
        <v>0</v>
      </c>
      <c r="F435" s="347">
        <f t="shared" si="15"/>
        <v>0</v>
      </c>
      <c r="G435" s="169"/>
      <c r="H435" s="7"/>
      <c r="I435" s="7"/>
      <c r="J435" s="142"/>
      <c r="K435" s="116"/>
      <c r="L435" s="143"/>
    </row>
    <row r="436" spans="1:12" ht="15.75" hidden="1" x14ac:dyDescent="0.25">
      <c r="A436" s="127">
        <f>'патриотика0,369'!A460</f>
        <v>0</v>
      </c>
      <c r="B436" s="84" t="s">
        <v>84</v>
      </c>
      <c r="C436" s="223"/>
      <c r="D436" s="170">
        <f>PRODUCT(Лист1!G224,$A$188)</f>
        <v>0.26200000000000001</v>
      </c>
      <c r="E436" s="367">
        <f>Лист1!H224</f>
        <v>0</v>
      </c>
      <c r="F436" s="347">
        <f t="shared" si="15"/>
        <v>0</v>
      </c>
      <c r="G436" s="169"/>
      <c r="H436" s="7"/>
      <c r="I436" s="7"/>
      <c r="J436" s="142"/>
      <c r="K436" s="116"/>
      <c r="L436" s="143"/>
    </row>
    <row r="437" spans="1:12" ht="15.75" hidden="1" x14ac:dyDescent="0.25">
      <c r="A437" s="127">
        <f>'патриотика0,369'!A461</f>
        <v>0</v>
      </c>
      <c r="B437" s="84" t="s">
        <v>84</v>
      </c>
      <c r="C437" s="223"/>
      <c r="D437" s="170">
        <f>PRODUCT(Лист1!G225,$A$188)</f>
        <v>0.26200000000000001</v>
      </c>
      <c r="E437" s="367">
        <f>Лист1!H225</f>
        <v>0</v>
      </c>
      <c r="F437" s="347">
        <f t="shared" si="15"/>
        <v>0</v>
      </c>
      <c r="G437" s="169"/>
      <c r="H437" s="7"/>
      <c r="I437" s="7"/>
      <c r="J437" s="142"/>
      <c r="K437" s="116"/>
      <c r="L437" s="143"/>
    </row>
    <row r="438" spans="1:12" ht="15.75" hidden="1" x14ac:dyDescent="0.25">
      <c r="A438" s="127">
        <f>'патриотика0,369'!A462</f>
        <v>0</v>
      </c>
      <c r="B438" s="84" t="s">
        <v>84</v>
      </c>
      <c r="C438" s="223"/>
      <c r="D438" s="170">
        <f>PRODUCT(Лист1!G226,$A$188)</f>
        <v>0.26200000000000001</v>
      </c>
      <c r="E438" s="367">
        <f>Лист1!H226</f>
        <v>0</v>
      </c>
      <c r="F438" s="347">
        <f t="shared" si="15"/>
        <v>0</v>
      </c>
      <c r="G438" s="169"/>
      <c r="H438" s="7"/>
      <c r="I438" s="7"/>
      <c r="J438" s="142"/>
      <c r="K438" s="116"/>
      <c r="L438" s="143"/>
    </row>
    <row r="439" spans="1:12" ht="18.75" x14ac:dyDescent="0.25">
      <c r="A439" s="703" t="s">
        <v>31</v>
      </c>
      <c r="B439" s="704"/>
      <c r="C439" s="704"/>
      <c r="D439" s="704"/>
      <c r="E439" s="705"/>
      <c r="F439" s="301">
        <f>SUM(F192:F438)</f>
        <v>133620</v>
      </c>
      <c r="G439" s="169"/>
      <c r="H439" s="7"/>
      <c r="I439" s="7"/>
    </row>
    <row r="440" spans="1:12" ht="15.75" x14ac:dyDescent="0.25">
      <c r="A440" s="7"/>
      <c r="B440" s="7"/>
      <c r="C440" s="7"/>
      <c r="D440" s="7"/>
      <c r="E440" s="169"/>
      <c r="F440" s="7"/>
      <c r="G440" s="169"/>
      <c r="H440" s="7"/>
      <c r="I440" s="7"/>
    </row>
    <row r="441" spans="1:12" ht="15.75" x14ac:dyDescent="0.25">
      <c r="A441" s="7"/>
      <c r="B441" s="7"/>
      <c r="C441" s="7"/>
      <c r="D441" s="7"/>
      <c r="E441" s="7"/>
      <c r="F441" s="7"/>
    </row>
  </sheetData>
  <autoFilter ref="A190:I354" xr:uid="{00000000-0009-0000-0000-000007000000}"/>
  <mergeCells count="155">
    <mergeCell ref="B34:C34"/>
    <mergeCell ref="A86:F86"/>
    <mergeCell ref="G45:G46"/>
    <mergeCell ref="A112:F112"/>
    <mergeCell ref="I89:I91"/>
    <mergeCell ref="A92:A93"/>
    <mergeCell ref="B92:B93"/>
    <mergeCell ref="D92:D93"/>
    <mergeCell ref="E92:E93"/>
    <mergeCell ref="F92:F93"/>
    <mergeCell ref="G92:G93"/>
    <mergeCell ref="I92:I93"/>
    <mergeCell ref="A98:F98"/>
    <mergeCell ref="D102:F102"/>
    <mergeCell ref="A42:F42"/>
    <mergeCell ref="A45:B46"/>
    <mergeCell ref="D45:D46"/>
    <mergeCell ref="A87:H87"/>
    <mergeCell ref="B89:B91"/>
    <mergeCell ref="D89:D91"/>
    <mergeCell ref="E89:F89"/>
    <mergeCell ref="G89:G91"/>
    <mergeCell ref="A4:E4"/>
    <mergeCell ref="A5:E5"/>
    <mergeCell ref="A6:E6"/>
    <mergeCell ref="A7:E7"/>
    <mergeCell ref="A15:F15"/>
    <mergeCell ref="A17:F17"/>
    <mergeCell ref="A18:B18"/>
    <mergeCell ref="D8:E8"/>
    <mergeCell ref="D9:E9"/>
    <mergeCell ref="D10:E10"/>
    <mergeCell ref="D11:E11"/>
    <mergeCell ref="D12:E12"/>
    <mergeCell ref="D13:E13"/>
    <mergeCell ref="A14:I14"/>
    <mergeCell ref="B31:C31"/>
    <mergeCell ref="B33:C33"/>
    <mergeCell ref="A57:B57"/>
    <mergeCell ref="A76:B76"/>
    <mergeCell ref="G79:G80"/>
    <mergeCell ref="H79:H80"/>
    <mergeCell ref="A27:H27"/>
    <mergeCell ref="A28:A30"/>
    <mergeCell ref="B28:C30"/>
    <mergeCell ref="D28:H28"/>
    <mergeCell ref="D29:D30"/>
    <mergeCell ref="E29:E30"/>
    <mergeCell ref="F29:F30"/>
    <mergeCell ref="G29:G30"/>
    <mergeCell ref="H29:H30"/>
    <mergeCell ref="G55:G56"/>
    <mergeCell ref="A35:H35"/>
    <mergeCell ref="A36:A38"/>
    <mergeCell ref="B36:C38"/>
    <mergeCell ref="D36:E36"/>
    <mergeCell ref="D37:D38"/>
    <mergeCell ref="E37:E38"/>
    <mergeCell ref="F37:F38"/>
    <mergeCell ref="B39:C39"/>
    <mergeCell ref="B40:C40"/>
    <mergeCell ref="B41:C41"/>
    <mergeCell ref="A83:B83"/>
    <mergeCell ref="A85:B85"/>
    <mergeCell ref="A84:B84"/>
    <mergeCell ref="A48:B48"/>
    <mergeCell ref="A81:B81"/>
    <mergeCell ref="A82:B82"/>
    <mergeCell ref="A135:B135"/>
    <mergeCell ref="A114:A115"/>
    <mergeCell ref="B114:B115"/>
    <mergeCell ref="B105:C105"/>
    <mergeCell ref="A101:H101"/>
    <mergeCell ref="A102:A104"/>
    <mergeCell ref="B102:C104"/>
    <mergeCell ref="D103:D104"/>
    <mergeCell ref="E103:E104"/>
    <mergeCell ref="F103:F104"/>
    <mergeCell ref="A77:F77"/>
    <mergeCell ref="A79:B80"/>
    <mergeCell ref="D79:D80"/>
    <mergeCell ref="A49:B49"/>
    <mergeCell ref="A50:B50"/>
    <mergeCell ref="A52:B52"/>
    <mergeCell ref="A53:F53"/>
    <mergeCell ref="A55:B56"/>
    <mergeCell ref="D114:D115"/>
    <mergeCell ref="E114:E115"/>
    <mergeCell ref="F114:F115"/>
    <mergeCell ref="A139:F139"/>
    <mergeCell ref="A141:A142"/>
    <mergeCell ref="B141:B142"/>
    <mergeCell ref="D141:D142"/>
    <mergeCell ref="E141:E142"/>
    <mergeCell ref="A129:F129"/>
    <mergeCell ref="E132:E133"/>
    <mergeCell ref="F132:F133"/>
    <mergeCell ref="G152:G153"/>
    <mergeCell ref="A157:F157"/>
    <mergeCell ref="A158:F158"/>
    <mergeCell ref="A160:A161"/>
    <mergeCell ref="B160:B161"/>
    <mergeCell ref="D160:D161"/>
    <mergeCell ref="F141:F142"/>
    <mergeCell ref="A123:E123"/>
    <mergeCell ref="E160:E161"/>
    <mergeCell ref="F160:F161"/>
    <mergeCell ref="A152:A153"/>
    <mergeCell ref="B152:B153"/>
    <mergeCell ref="D152:D153"/>
    <mergeCell ref="E152:E153"/>
    <mergeCell ref="F152:F153"/>
    <mergeCell ref="A136:B136"/>
    <mergeCell ref="A137:B137"/>
    <mergeCell ref="A138:B138"/>
    <mergeCell ref="A150:F150"/>
    <mergeCell ref="G141:G142"/>
    <mergeCell ref="A132:B133"/>
    <mergeCell ref="D132:D133"/>
    <mergeCell ref="G132:G133"/>
    <mergeCell ref="A134:B134"/>
    <mergeCell ref="A439:E439"/>
    <mergeCell ref="A149:F149"/>
    <mergeCell ref="A186:E186"/>
    <mergeCell ref="A187:F187"/>
    <mergeCell ref="A188:F188"/>
    <mergeCell ref="A189:A190"/>
    <mergeCell ref="B189:B190"/>
    <mergeCell ref="D189:D190"/>
    <mergeCell ref="E189:E190"/>
    <mergeCell ref="F189:F190"/>
    <mergeCell ref="A1:I1"/>
    <mergeCell ref="E79:E80"/>
    <mergeCell ref="F79:F80"/>
    <mergeCell ref="E45:E46"/>
    <mergeCell ref="F45:F46"/>
    <mergeCell ref="B3:I3"/>
    <mergeCell ref="G19:G21"/>
    <mergeCell ref="I19:I21"/>
    <mergeCell ref="A22:A23"/>
    <mergeCell ref="B22:B23"/>
    <mergeCell ref="D22:D23"/>
    <mergeCell ref="E22:E23"/>
    <mergeCell ref="F22:F23"/>
    <mergeCell ref="G22:G23"/>
    <mergeCell ref="I22:I23"/>
    <mergeCell ref="A19:A21"/>
    <mergeCell ref="B19:B21"/>
    <mergeCell ref="D19:D21"/>
    <mergeCell ref="E19:F19"/>
    <mergeCell ref="F20:F21"/>
    <mergeCell ref="A47:B47"/>
    <mergeCell ref="D55:D56"/>
    <mergeCell ref="E55:E56"/>
    <mergeCell ref="F55:F56"/>
  </mergeCells>
  <printOptions horizontalCentered="1" verticalCentered="1"/>
  <pageMargins left="0.70866141732283472" right="0.31496062992125984" top="0.55118110236220474" bottom="0.55118110236220474" header="0" footer="0"/>
  <pageSetup paperSize="9" scale="44" fitToHeight="4" orientation="portrait" r:id="rId1"/>
  <rowBreaks count="3" manualBreakCount="3">
    <brk id="76" max="9" man="1"/>
    <brk id="149" max="8" man="1"/>
    <brk id="255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"/>
  <sheetViews>
    <sheetView workbookViewId="0">
      <selection sqref="A1:XFD1048576"/>
    </sheetView>
  </sheetViews>
  <sheetFormatPr defaultRowHeight="15" x14ac:dyDescent="0.25"/>
  <cols>
    <col min="1" max="1" width="27.75" customWidth="1"/>
    <col min="2" max="2" width="10.75" customWidth="1"/>
    <col min="3" max="3" width="15.75" customWidth="1"/>
    <col min="4" max="4" width="16.375" customWidth="1"/>
    <col min="5" max="5" width="18.625" customWidth="1"/>
    <col min="6" max="6" width="18.75" customWidth="1"/>
    <col min="7" max="7" width="17" customWidth="1"/>
    <col min="8" max="8" width="16.375" customWidth="1"/>
    <col min="9" max="9" width="12.875" customWidth="1"/>
  </cols>
  <sheetData>
    <row r="1" spans="1:9" ht="15.75" x14ac:dyDescent="0.25">
      <c r="A1" s="772" t="s">
        <v>71</v>
      </c>
      <c r="B1" s="772"/>
      <c r="C1" s="772"/>
      <c r="D1" s="772"/>
      <c r="E1" s="772"/>
      <c r="F1" s="772"/>
      <c r="G1" s="27"/>
      <c r="H1" s="27"/>
    </row>
    <row r="2" spans="1:9" ht="15.75" x14ac:dyDescent="0.25">
      <c r="A2" s="13"/>
      <c r="B2" s="13"/>
      <c r="C2" s="13"/>
      <c r="D2" s="13"/>
      <c r="E2" s="13"/>
      <c r="F2" s="13"/>
      <c r="G2" s="13"/>
      <c r="H2" s="13"/>
    </row>
    <row r="3" spans="1:9" ht="47.25" x14ac:dyDescent="0.25">
      <c r="A3" s="14" t="s">
        <v>60</v>
      </c>
      <c r="B3" s="15" t="s">
        <v>2</v>
      </c>
      <c r="C3" s="15" t="s">
        <v>61</v>
      </c>
      <c r="D3" s="15" t="s">
        <v>62</v>
      </c>
      <c r="E3" s="14" t="s">
        <v>63</v>
      </c>
      <c r="F3" s="15" t="s">
        <v>64</v>
      </c>
      <c r="G3" s="14" t="s">
        <v>65</v>
      </c>
      <c r="H3" s="14" t="s">
        <v>66</v>
      </c>
      <c r="I3" s="26" t="s">
        <v>67</v>
      </c>
    </row>
    <row r="4" spans="1:9" ht="15.75" x14ac:dyDescent="0.25">
      <c r="A4" s="16" t="s">
        <v>72</v>
      </c>
      <c r="B4" s="17"/>
      <c r="C4" s="18"/>
      <c r="D4" s="18"/>
      <c r="E4" s="19"/>
      <c r="F4" s="20"/>
      <c r="G4" s="19"/>
      <c r="H4" s="19"/>
    </row>
    <row r="5" spans="1:9" ht="15.75" x14ac:dyDescent="0.25">
      <c r="A5" s="12" t="str">
        <f>[2]Лист1!D15</f>
        <v>Заведуюший</v>
      </c>
      <c r="B5" s="21">
        <f>[2]Лист1!E15</f>
        <v>1</v>
      </c>
      <c r="C5" s="22">
        <f>[2]Лист1!AD15</f>
        <v>86169</v>
      </c>
      <c r="D5" s="22">
        <f>B5*C5</f>
        <v>86169</v>
      </c>
      <c r="E5" s="23">
        <f>D5*2*0.2</f>
        <v>34467.599999999999</v>
      </c>
      <c r="F5" s="24">
        <f>E5+C5*12</f>
        <v>1068495.6000000001</v>
      </c>
      <c r="G5" s="23">
        <f>F5*30.2%</f>
        <v>322685.67120000004</v>
      </c>
      <c r="H5" s="23">
        <f>F5+G5</f>
        <v>1391181.2712000001</v>
      </c>
      <c r="I5" s="25">
        <f>F5/12/B5</f>
        <v>89041.3</v>
      </c>
    </row>
    <row r="6" spans="1:9" ht="15.75" x14ac:dyDescent="0.25">
      <c r="A6" s="12" t="str">
        <f>[2]Лист1!D16</f>
        <v>Ведущий специалист по работе с молодежью</v>
      </c>
      <c r="B6" s="21">
        <f>[2]Лист1!E16</f>
        <v>1</v>
      </c>
      <c r="C6" s="22">
        <f>[2]Лист1!AD16</f>
        <v>36443</v>
      </c>
      <c r="D6" s="22">
        <f t="shared" ref="D6:D11" si="0">B6*C6</f>
        <v>36443</v>
      </c>
      <c r="E6" s="23">
        <f t="shared" ref="E6" si="1">D6*2*0.2</f>
        <v>14577.2</v>
      </c>
      <c r="F6" s="24">
        <f>E6+C6*12</f>
        <v>451893.2</v>
      </c>
      <c r="G6" s="23">
        <f t="shared" ref="G6:G11" si="2">F6*30.2%</f>
        <v>136471.7464</v>
      </c>
      <c r="H6" s="23">
        <f t="shared" ref="H6:H11" si="3">F6+G6</f>
        <v>588364.94640000002</v>
      </c>
      <c r="I6" s="25">
        <f t="shared" ref="I6:I10" si="4">F6/12/B6</f>
        <v>37657.76666666667</v>
      </c>
    </row>
    <row r="7" spans="1:9" ht="15.75" x14ac:dyDescent="0.25">
      <c r="A7" s="12" t="str">
        <f>[2]Лист1!D17</f>
        <v>Специалист по работе с молодежью, 1 кв. уровень</v>
      </c>
      <c r="B7" s="21">
        <f>[2]Лист1!E17</f>
        <v>4.5999999999999996</v>
      </c>
      <c r="C7" s="22">
        <f>[2]Лист1!AD17</f>
        <v>32495</v>
      </c>
      <c r="D7" s="22">
        <f t="shared" si="0"/>
        <v>149477</v>
      </c>
      <c r="E7" s="23">
        <f>D7*1.5*0.2</f>
        <v>44843.100000000006</v>
      </c>
      <c r="F7" s="24">
        <f>E7+D7*12</f>
        <v>1838567.1</v>
      </c>
      <c r="G7" s="23">
        <f t="shared" si="2"/>
        <v>555247.26419999998</v>
      </c>
      <c r="H7" s="23">
        <f t="shared" si="3"/>
        <v>2393814.3642000002</v>
      </c>
      <c r="I7" s="25">
        <f t="shared" si="4"/>
        <v>33307.375000000007</v>
      </c>
    </row>
    <row r="8" spans="1:9" ht="15.75" x14ac:dyDescent="0.25">
      <c r="A8" s="12" t="str">
        <f>[2]Лист1!D18</f>
        <v>Водитель автомобиля, 1 кв. уровень</v>
      </c>
      <c r="B8" s="21">
        <f>[2]Лист1!E18</f>
        <v>1</v>
      </c>
      <c r="C8" s="22">
        <f>[2]Лист1!AD18</f>
        <v>23375</v>
      </c>
      <c r="D8" s="22">
        <f t="shared" si="0"/>
        <v>23375</v>
      </c>
      <c r="E8" s="23">
        <f>D8*1.5</f>
        <v>35062.5</v>
      </c>
      <c r="F8" s="24">
        <f t="shared" ref="F8:F10" si="5">E8+C8*12</f>
        <v>315562.5</v>
      </c>
      <c r="G8" s="23">
        <f t="shared" si="2"/>
        <v>95299.875</v>
      </c>
      <c r="H8" s="23">
        <f t="shared" si="3"/>
        <v>410862.375</v>
      </c>
      <c r="I8" s="25">
        <f t="shared" si="4"/>
        <v>26296.875</v>
      </c>
    </row>
    <row r="9" spans="1:9" ht="15.75" x14ac:dyDescent="0.25">
      <c r="A9" s="12" t="str">
        <f>[2]Лист1!D19</f>
        <v>Рабочий по комплексному обслуживанию здания</v>
      </c>
      <c r="B9" s="21">
        <f>[2]Лист1!E19</f>
        <v>0.5</v>
      </c>
      <c r="C9" s="22">
        <f>[2]Лист1!AD19</f>
        <v>20711</v>
      </c>
      <c r="D9" s="22">
        <f t="shared" si="0"/>
        <v>10355.5</v>
      </c>
      <c r="E9" s="23">
        <f>D9*1.5</f>
        <v>15533.25</v>
      </c>
      <c r="F9" s="24">
        <f t="shared" si="5"/>
        <v>264065.25</v>
      </c>
      <c r="G9" s="23">
        <f t="shared" si="2"/>
        <v>79747.705499999996</v>
      </c>
      <c r="H9" s="23">
        <f t="shared" si="3"/>
        <v>343812.95549999998</v>
      </c>
      <c r="I9" s="25">
        <f>F9/12*B9</f>
        <v>11002.71875</v>
      </c>
    </row>
    <row r="10" spans="1:9" ht="15.75" x14ac:dyDescent="0.25">
      <c r="A10" s="12" t="str">
        <f>[2]Лист1!D20</f>
        <v>Уборщик служебных помещений, 1 кв. уровень</v>
      </c>
      <c r="B10" s="21">
        <f>[2]Лист1!E20</f>
        <v>1</v>
      </c>
      <c r="C10" s="22">
        <f>[2]Лист1!AD20</f>
        <v>17458</v>
      </c>
      <c r="D10" s="22">
        <f t="shared" si="0"/>
        <v>17458</v>
      </c>
      <c r="E10" s="23">
        <f>D10*1.5</f>
        <v>26187</v>
      </c>
      <c r="F10" s="24">
        <f t="shared" si="5"/>
        <v>235683</v>
      </c>
      <c r="G10" s="23">
        <f t="shared" si="2"/>
        <v>71176.266000000003</v>
      </c>
      <c r="H10" s="23">
        <f t="shared" si="3"/>
        <v>306859.266</v>
      </c>
      <c r="I10" s="25">
        <f t="shared" si="4"/>
        <v>19640.25</v>
      </c>
    </row>
    <row r="11" spans="1:9" ht="15.75" x14ac:dyDescent="0.25">
      <c r="A11" s="12" t="str">
        <f>[2]Лист1!D21</f>
        <v xml:space="preserve">Сторож, 1 кв. уровень </v>
      </c>
      <c r="B11" s="21">
        <f>[2]Лист1!E21</f>
        <v>3</v>
      </c>
      <c r="C11" s="22">
        <f>[2]Лист1!AD21</f>
        <v>19510</v>
      </c>
      <c r="D11" s="22">
        <f t="shared" si="0"/>
        <v>58530</v>
      </c>
      <c r="E11" s="23">
        <f>D11*1.5</f>
        <v>87795</v>
      </c>
      <c r="F11" s="24">
        <f>E11+D11*12</f>
        <v>790155</v>
      </c>
      <c r="G11" s="23">
        <f t="shared" si="2"/>
        <v>238626.81</v>
      </c>
      <c r="H11" s="23">
        <f t="shared" si="3"/>
        <v>1028781.81</v>
      </c>
      <c r="I11" s="25">
        <f>F11/12/B11</f>
        <v>21948.75</v>
      </c>
    </row>
    <row r="12" spans="1:9" ht="15.75" x14ac:dyDescent="0.25">
      <c r="A12" s="12">
        <f>[2]Лист1!D22</f>
        <v>19510</v>
      </c>
      <c r="B12" s="29">
        <f>[2]Лист1!E22</f>
        <v>12.1</v>
      </c>
      <c r="C12" s="30">
        <f>[2]Лист1!AD22</f>
        <v>236161</v>
      </c>
      <c r="D12" s="31">
        <f>SUM(D5:D11)</f>
        <v>381807.5</v>
      </c>
      <c r="E12" s="32">
        <f>SUM(E5:E11)</f>
        <v>258465.65000000002</v>
      </c>
      <c r="F12" s="33">
        <f>SUM(F5:F11)</f>
        <v>4964421.6500000004</v>
      </c>
      <c r="G12" s="34">
        <f>SUM(G5:G11)</f>
        <v>1499255.3382999999</v>
      </c>
      <c r="H12" s="34">
        <f>SUM(H5:H11)</f>
        <v>6463676.9883000012</v>
      </c>
      <c r="I12" s="25">
        <f t="shared" ref="I12" si="6">F12/12</f>
        <v>413701.8041666667</v>
      </c>
    </row>
    <row r="13" spans="1:9" x14ac:dyDescent="0.25">
      <c r="B13" s="25"/>
      <c r="C13" s="25"/>
      <c r="E13" s="25"/>
      <c r="F13" s="25"/>
      <c r="G13" s="25"/>
      <c r="H13" s="25"/>
    </row>
    <row r="14" spans="1:9" x14ac:dyDescent="0.25">
      <c r="F14" s="35">
        <v>4211572.09</v>
      </c>
    </row>
    <row r="15" spans="1:9" x14ac:dyDescent="0.25">
      <c r="C15">
        <f>54798.42/3</f>
        <v>18266.14</v>
      </c>
      <c r="D15" s="25">
        <f>SUM(D5:D12)</f>
        <v>763615</v>
      </c>
    </row>
    <row r="17" spans="1:9" x14ac:dyDescent="0.25">
      <c r="H17">
        <v>5210090.78</v>
      </c>
      <c r="I17" t="s">
        <v>73</v>
      </c>
    </row>
    <row r="18" spans="1:9" x14ac:dyDescent="0.25">
      <c r="B18">
        <v>131569.758</v>
      </c>
      <c r="E18" t="s">
        <v>74</v>
      </c>
      <c r="F18" s="1">
        <v>63000</v>
      </c>
      <c r="H18">
        <v>277896</v>
      </c>
      <c r="I18" s="36" t="s">
        <v>75</v>
      </c>
    </row>
    <row r="19" spans="1:9" x14ac:dyDescent="0.25">
      <c r="E19" t="s">
        <v>76</v>
      </c>
      <c r="F19" s="1">
        <v>86158</v>
      </c>
      <c r="I19" t="s">
        <v>77</v>
      </c>
    </row>
    <row r="20" spans="1:9" x14ac:dyDescent="0.25">
      <c r="E20" t="s">
        <v>78</v>
      </c>
      <c r="F20" s="1">
        <f>F19-F18</f>
        <v>23158</v>
      </c>
      <c r="H20" s="28">
        <f>H17+H18+H19</f>
        <v>5487986.7800000003</v>
      </c>
      <c r="I20" t="s">
        <v>57</v>
      </c>
    </row>
    <row r="21" spans="1:9" x14ac:dyDescent="0.25">
      <c r="E21" t="s">
        <v>79</v>
      </c>
      <c r="F21" s="1">
        <f>F20*12</f>
        <v>277896</v>
      </c>
    </row>
    <row r="22" spans="1:9" x14ac:dyDescent="0.25">
      <c r="A22" s="37" t="e">
        <f t="shared" ref="A22" si="7">INT(#REF!/#REF!)</f>
        <v>#REF!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затраты</vt:lpstr>
      <vt:lpstr>натур показатели инновации+добр</vt:lpstr>
      <vt:lpstr>инновации+добровольчество0,369</vt:lpstr>
      <vt:lpstr>Лист1</vt:lpstr>
      <vt:lpstr>натур показатели патриотика</vt:lpstr>
      <vt:lpstr>патриотика0,369</vt:lpstr>
      <vt:lpstr>натур показатели таланты+инициа</vt:lpstr>
      <vt:lpstr>таланты+инициативы0,262</vt:lpstr>
      <vt:lpstr>Лист3</vt:lpstr>
      <vt:lpstr>затраты!Область_печати</vt:lpstr>
      <vt:lpstr>'инновации+добровольчество0,369'!Область_печати</vt:lpstr>
      <vt:lpstr>'патриотика0,369'!Область_печати</vt:lpstr>
      <vt:lpstr>'таланты+инициативы0,262'!Область_печати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2021-01-21T08:47:02Z</dcterms:modified>
</cp:coreProperties>
</file>