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 defaultThemeVersion="124226"/>
  <xr:revisionPtr revIDLastSave="0" documentId="13_ncr:1_{BFA4A3B0-077E-4AC5-BB91-A715319FB7DC}" xr6:coauthVersionLast="45" xr6:coauthVersionMax="45" xr10:uidLastSave="{00000000-0000-0000-0000-000000000000}"/>
  <bookViews>
    <workbookView xWindow="-120" yWindow="-120" windowWidth="29040" windowHeight="15840" tabRatio="891" activeTab="6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41" sheetId="31" r:id="rId3"/>
    <sheet name="Лист1" sheetId="41" r:id="rId4"/>
    <sheet name="натур показатели патриотика" sheetId="39" r:id="rId5"/>
    <sheet name="патриотика0,31" sheetId="14" r:id="rId6"/>
    <sheet name="натур показатели таланты+инициа" sheetId="40" r:id="rId7"/>
    <sheet name="таланты+инициативы0,28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'инновации+добровольчество0,41'!$A$190:$I$376</definedName>
    <definedName name="_xlnm._FilterDatabase" localSheetId="7" hidden="1">'таланты+инициативы0,28'!$A$189:$I$351</definedName>
    <definedName name="_xlnm.Print_Area" localSheetId="0">затраты!$A$1:$K$24</definedName>
    <definedName name="_xlnm.Print_Area" localSheetId="2">'инновации+добровольчество0,41'!$A$1:$I$438</definedName>
    <definedName name="_xlnm.Print_Area" localSheetId="5">'патриотика0,31'!$A$1:$I$469</definedName>
    <definedName name="_xlnm.Print_Area" localSheetId="7">'таланты+инициативы0,28'!$A$1:$I$436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29" i="15" l="1"/>
  <c r="E230" i="15"/>
  <c r="E231" i="15"/>
  <c r="E232" i="15"/>
  <c r="E233" i="15"/>
  <c r="E234" i="15"/>
  <c r="E235" i="15"/>
  <c r="E236" i="15"/>
  <c r="E237" i="15"/>
  <c r="E238" i="15"/>
  <c r="E239" i="15"/>
  <c r="E240" i="15"/>
  <c r="E241" i="15"/>
  <c r="E242" i="15"/>
  <c r="E243" i="15"/>
  <c r="E244" i="15"/>
  <c r="E245" i="15"/>
  <c r="E246" i="15"/>
  <c r="E247" i="15"/>
  <c r="E248" i="15"/>
  <c r="E249" i="15"/>
  <c r="E250" i="15"/>
  <c r="E251" i="15"/>
  <c r="E252" i="15"/>
  <c r="E253" i="15"/>
  <c r="E254" i="15"/>
  <c r="E255" i="15"/>
  <c r="E256" i="15"/>
  <c r="E257" i="15"/>
  <c r="E258" i="15"/>
  <c r="E259" i="15"/>
  <c r="E260" i="15"/>
  <c r="E261" i="15"/>
  <c r="E262" i="15"/>
  <c r="E263" i="15"/>
  <c r="E264" i="15"/>
  <c r="E265" i="15"/>
  <c r="E266" i="15"/>
  <c r="E267" i="15"/>
  <c r="E268" i="15"/>
  <c r="E269" i="15"/>
  <c r="E270" i="15"/>
  <c r="E271" i="15"/>
  <c r="E272" i="15"/>
  <c r="E273" i="15"/>
  <c r="E274" i="15"/>
  <c r="E275" i="15"/>
  <c r="E276" i="15"/>
  <c r="E277" i="15"/>
  <c r="E278" i="15"/>
  <c r="E279" i="15"/>
  <c r="E280" i="15"/>
  <c r="E281" i="15"/>
  <c r="E282" i="15"/>
  <c r="E283" i="15"/>
  <c r="E284" i="15"/>
  <c r="E285" i="15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419" i="15"/>
  <c r="E420" i="15"/>
  <c r="E421" i="15"/>
  <c r="E422" i="15"/>
  <c r="E423" i="15"/>
  <c r="E424" i="15"/>
  <c r="E425" i="15"/>
  <c r="E426" i="15"/>
  <c r="E427" i="15"/>
  <c r="E428" i="15"/>
  <c r="E429" i="15"/>
  <c r="E430" i="15"/>
  <c r="E431" i="15"/>
  <c r="E432" i="15"/>
  <c r="E433" i="15"/>
  <c r="E434" i="15"/>
  <c r="E435" i="15"/>
  <c r="D192" i="15"/>
  <c r="D193" i="15"/>
  <c r="D194" i="15"/>
  <c r="D195" i="15"/>
  <c r="D196" i="15"/>
  <c r="D197" i="15"/>
  <c r="D198" i="15"/>
  <c r="D199" i="15"/>
  <c r="D200" i="15"/>
  <c r="D201" i="15"/>
  <c r="D202" i="15"/>
  <c r="D203" i="15"/>
  <c r="D204" i="15"/>
  <c r="D205" i="15"/>
  <c r="D206" i="15"/>
  <c r="D207" i="15"/>
  <c r="D208" i="15"/>
  <c r="D209" i="15"/>
  <c r="D210" i="15"/>
  <c r="D211" i="15"/>
  <c r="D212" i="15"/>
  <c r="D213" i="15"/>
  <c r="D214" i="15"/>
  <c r="D215" i="15"/>
  <c r="D216" i="15"/>
  <c r="D217" i="15"/>
  <c r="D218" i="15"/>
  <c r="D219" i="15"/>
  <c r="D220" i="15"/>
  <c r="D221" i="15"/>
  <c r="D222" i="15"/>
  <c r="D223" i="15"/>
  <c r="D224" i="15"/>
  <c r="D225" i="15"/>
  <c r="D226" i="15"/>
  <c r="D227" i="15"/>
  <c r="D228" i="15"/>
  <c r="D229" i="15"/>
  <c r="D230" i="15"/>
  <c r="D231" i="15"/>
  <c r="D232" i="15"/>
  <c r="D233" i="15"/>
  <c r="D234" i="15"/>
  <c r="D235" i="15"/>
  <c r="D236" i="15"/>
  <c r="D237" i="15"/>
  <c r="D238" i="15"/>
  <c r="D239" i="15"/>
  <c r="D240" i="15"/>
  <c r="D241" i="15"/>
  <c r="D242" i="15"/>
  <c r="D243" i="15"/>
  <c r="D244" i="15"/>
  <c r="D245" i="15"/>
  <c r="D246" i="15"/>
  <c r="D247" i="15"/>
  <c r="D248" i="15"/>
  <c r="D249" i="15"/>
  <c r="D250" i="15"/>
  <c r="D251" i="15"/>
  <c r="D252" i="15"/>
  <c r="D253" i="15"/>
  <c r="D254" i="15"/>
  <c r="D255" i="15"/>
  <c r="D256" i="15"/>
  <c r="D257" i="15"/>
  <c r="D258" i="15"/>
  <c r="D259" i="15"/>
  <c r="D260" i="15"/>
  <c r="D261" i="15"/>
  <c r="D262" i="15"/>
  <c r="D263" i="15"/>
  <c r="D264" i="15"/>
  <c r="D265" i="15"/>
  <c r="D266" i="15"/>
  <c r="D267" i="15"/>
  <c r="D268" i="15"/>
  <c r="D269" i="15"/>
  <c r="D270" i="15"/>
  <c r="D271" i="15"/>
  <c r="D272" i="15"/>
  <c r="D273" i="15"/>
  <c r="D274" i="15"/>
  <c r="D275" i="15"/>
  <c r="D276" i="15"/>
  <c r="D277" i="15"/>
  <c r="D278" i="15"/>
  <c r="D279" i="15"/>
  <c r="D280" i="15"/>
  <c r="D281" i="15"/>
  <c r="D282" i="15"/>
  <c r="D283" i="15"/>
  <c r="D284" i="15"/>
  <c r="D285" i="15"/>
  <c r="D286" i="15"/>
  <c r="D287" i="15"/>
  <c r="D288" i="15"/>
  <c r="D289" i="15"/>
  <c r="D290" i="15"/>
  <c r="D291" i="15"/>
  <c r="D292" i="15"/>
  <c r="D293" i="15"/>
  <c r="D294" i="15"/>
  <c r="D295" i="15"/>
  <c r="D296" i="15"/>
  <c r="D297" i="15"/>
  <c r="D298" i="15"/>
  <c r="D299" i="15"/>
  <c r="D300" i="15"/>
  <c r="D301" i="15"/>
  <c r="D302" i="15"/>
  <c r="D303" i="15"/>
  <c r="D304" i="15"/>
  <c r="D305" i="15"/>
  <c r="D306" i="15"/>
  <c r="D307" i="15"/>
  <c r="D308" i="15"/>
  <c r="D309" i="15"/>
  <c r="D342" i="14"/>
  <c r="D341" i="14"/>
  <c r="D340" i="14"/>
  <c r="D339" i="14"/>
  <c r="D338" i="14"/>
  <c r="D337" i="14"/>
  <c r="D336" i="14"/>
  <c r="D335" i="14"/>
  <c r="D334" i="14"/>
  <c r="D333" i="14"/>
  <c r="D332" i="14"/>
  <c r="D331" i="14"/>
  <c r="D330" i="14"/>
  <c r="D329" i="14"/>
  <c r="D328" i="14"/>
  <c r="D327" i="14"/>
  <c r="D326" i="14"/>
  <c r="D325" i="14"/>
  <c r="D324" i="14"/>
  <c r="D323" i="14"/>
  <c r="D322" i="14"/>
  <c r="D321" i="14"/>
  <c r="D320" i="14"/>
  <c r="D319" i="14"/>
  <c r="D318" i="14"/>
  <c r="D317" i="14"/>
  <c r="D316" i="14"/>
  <c r="D315" i="14"/>
  <c r="D314" i="14"/>
  <c r="D313" i="14"/>
  <c r="D312" i="14"/>
  <c r="D311" i="14"/>
  <c r="D310" i="14"/>
  <c r="D309" i="14"/>
  <c r="D308" i="14"/>
  <c r="D307" i="14"/>
  <c r="D306" i="14"/>
  <c r="D305" i="14"/>
  <c r="D304" i="14"/>
  <c r="D303" i="14"/>
  <c r="D302" i="14"/>
  <c r="D301" i="14"/>
  <c r="D300" i="14"/>
  <c r="D299" i="14"/>
  <c r="D298" i="14"/>
  <c r="D297" i="14"/>
  <c r="D296" i="14"/>
  <c r="D295" i="14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E225" i="14"/>
  <c r="E226" i="14"/>
  <c r="E227" i="14"/>
  <c r="E228" i="14"/>
  <c r="E229" i="14"/>
  <c r="E230" i="14"/>
  <c r="E231" i="14"/>
  <c r="E232" i="14"/>
  <c r="E233" i="14"/>
  <c r="E234" i="14"/>
  <c r="E235" i="14"/>
  <c r="E236" i="14"/>
  <c r="E237" i="14"/>
  <c r="E238" i="14"/>
  <c r="E239" i="14"/>
  <c r="E240" i="14"/>
  <c r="E241" i="14"/>
  <c r="E242" i="14"/>
  <c r="E243" i="14"/>
  <c r="E244" i="14"/>
  <c r="E245" i="14"/>
  <c r="E246" i="14"/>
  <c r="E247" i="14"/>
  <c r="E248" i="14"/>
  <c r="E249" i="14"/>
  <c r="E250" i="14"/>
  <c r="E251" i="14"/>
  <c r="E252" i="14"/>
  <c r="E253" i="14"/>
  <c r="E254" i="14"/>
  <c r="E255" i="14"/>
  <c r="E256" i="14"/>
  <c r="E257" i="14"/>
  <c r="E258" i="14"/>
  <c r="E259" i="14"/>
  <c r="E260" i="14"/>
  <c r="E261" i="14"/>
  <c r="E262" i="14"/>
  <c r="E263" i="14"/>
  <c r="E264" i="14"/>
  <c r="E265" i="14"/>
  <c r="E266" i="14"/>
  <c r="E267" i="14"/>
  <c r="E268" i="14"/>
  <c r="E269" i="14"/>
  <c r="E270" i="14"/>
  <c r="E271" i="14"/>
  <c r="E272" i="14"/>
  <c r="E273" i="14"/>
  <c r="E274" i="14"/>
  <c r="E275" i="14"/>
  <c r="E276" i="14"/>
  <c r="E277" i="14"/>
  <c r="E278" i="14"/>
  <c r="E279" i="14"/>
  <c r="E280" i="14"/>
  <c r="E281" i="14"/>
  <c r="E282" i="14"/>
  <c r="E283" i="14"/>
  <c r="E284" i="14"/>
  <c r="E285" i="14"/>
  <c r="E286" i="14"/>
  <c r="E287" i="14"/>
  <c r="E288" i="14"/>
  <c r="E289" i="14"/>
  <c r="E290" i="14"/>
  <c r="E291" i="14"/>
  <c r="E292" i="14"/>
  <c r="E293" i="14"/>
  <c r="E294" i="14"/>
  <c r="E295" i="14"/>
  <c r="E296" i="14"/>
  <c r="E297" i="14"/>
  <c r="E298" i="14"/>
  <c r="E299" i="14"/>
  <c r="E300" i="14"/>
  <c r="E301" i="14"/>
  <c r="E302" i="14"/>
  <c r="E303" i="14"/>
  <c r="E304" i="14"/>
  <c r="E305" i="14"/>
  <c r="E306" i="14"/>
  <c r="E307" i="14"/>
  <c r="E308" i="14"/>
  <c r="E309" i="14"/>
  <c r="E310" i="14"/>
  <c r="E311" i="14"/>
  <c r="E312" i="14"/>
  <c r="E313" i="14"/>
  <c r="E314" i="14"/>
  <c r="E315" i="14"/>
  <c r="E316" i="14"/>
  <c r="E317" i="14"/>
  <c r="E318" i="14"/>
  <c r="E319" i="14"/>
  <c r="E320" i="14"/>
  <c r="E321" i="14"/>
  <c r="E322" i="14"/>
  <c r="E323" i="14"/>
  <c r="E324" i="14"/>
  <c r="E325" i="14"/>
  <c r="E326" i="14"/>
  <c r="E327" i="14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224" i="14"/>
  <c r="D211" i="31"/>
  <c r="D210" i="31"/>
  <c r="D209" i="31"/>
  <c r="F209" i="31" s="1"/>
  <c r="D207" i="31"/>
  <c r="D206" i="31"/>
  <c r="F206" i="31" s="1"/>
  <c r="D311" i="31"/>
  <c r="D310" i="31"/>
  <c r="D309" i="31"/>
  <c r="D308" i="31"/>
  <c r="D307" i="31"/>
  <c r="D306" i="31"/>
  <c r="D305" i="31"/>
  <c r="D304" i="31"/>
  <c r="D303" i="31"/>
  <c r="D302" i="31"/>
  <c r="D301" i="31"/>
  <c r="D300" i="31"/>
  <c r="D299" i="31"/>
  <c r="F299" i="31" s="1"/>
  <c r="D298" i="31"/>
  <c r="F298" i="31" s="1"/>
  <c r="D297" i="31"/>
  <c r="F297" i="31" s="1"/>
  <c r="D296" i="31"/>
  <c r="F296" i="31" s="1"/>
  <c r="D295" i="31"/>
  <c r="D294" i="31"/>
  <c r="D293" i="31"/>
  <c r="D292" i="31"/>
  <c r="D291" i="31"/>
  <c r="F291" i="31" s="1"/>
  <c r="D290" i="31"/>
  <c r="F290" i="31" s="1"/>
  <c r="D289" i="31"/>
  <c r="D288" i="31"/>
  <c r="D287" i="31"/>
  <c r="D286" i="31"/>
  <c r="D285" i="31"/>
  <c r="D284" i="31"/>
  <c r="D283" i="31"/>
  <c r="D282" i="31"/>
  <c r="D281" i="31"/>
  <c r="D280" i="31"/>
  <c r="D279" i="31"/>
  <c r="D278" i="31"/>
  <c r="F278" i="31" s="1"/>
  <c r="D277" i="31"/>
  <c r="F277" i="31" s="1"/>
  <c r="D276" i="31"/>
  <c r="D275" i="31"/>
  <c r="D274" i="31"/>
  <c r="D273" i="31"/>
  <c r="F273" i="31" s="1"/>
  <c r="D272" i="31"/>
  <c r="F272" i="31" s="1"/>
  <c r="D271" i="31"/>
  <c r="F271" i="31" s="1"/>
  <c r="D270" i="31"/>
  <c r="F270" i="31" s="1"/>
  <c r="D269" i="31"/>
  <c r="F269" i="31" s="1"/>
  <c r="D268" i="31"/>
  <c r="F268" i="31" s="1"/>
  <c r="D267" i="31"/>
  <c r="D266" i="31"/>
  <c r="F266" i="31" s="1"/>
  <c r="D265" i="31"/>
  <c r="F265" i="31" s="1"/>
  <c r="D264" i="31"/>
  <c r="F264" i="31" s="1"/>
  <c r="D263" i="31"/>
  <c r="F263" i="31" s="1"/>
  <c r="D262" i="31"/>
  <c r="F262" i="31" s="1"/>
  <c r="D261" i="31"/>
  <c r="F261" i="31" s="1"/>
  <c r="D260" i="31"/>
  <c r="F260" i="31" s="1"/>
  <c r="D259" i="31"/>
  <c r="F259" i="31" s="1"/>
  <c r="D258" i="31"/>
  <c r="D257" i="31"/>
  <c r="F257" i="31" s="1"/>
  <c r="D256" i="31"/>
  <c r="F256" i="31" s="1"/>
  <c r="D255" i="31"/>
  <c r="D254" i="31"/>
  <c r="F254" i="31" s="1"/>
  <c r="D253" i="31"/>
  <c r="F253" i="31" s="1"/>
  <c r="D252" i="31"/>
  <c r="F252" i="31" s="1"/>
  <c r="D251" i="31"/>
  <c r="F251" i="31" s="1"/>
  <c r="D250" i="31"/>
  <c r="D249" i="31"/>
  <c r="D248" i="31"/>
  <c r="D247" i="31"/>
  <c r="F247" i="31" s="1"/>
  <c r="D246" i="31"/>
  <c r="F246" i="31" s="1"/>
  <c r="D245" i="31"/>
  <c r="D244" i="31"/>
  <c r="F244" i="31" s="1"/>
  <c r="D243" i="31"/>
  <c r="F243" i="31" s="1"/>
  <c r="D242" i="31"/>
  <c r="F242" i="31" s="1"/>
  <c r="D241" i="31"/>
  <c r="F241" i="31" s="1"/>
  <c r="D240" i="31"/>
  <c r="F240" i="31" s="1"/>
  <c r="D239" i="31"/>
  <c r="F239" i="31" s="1"/>
  <c r="D238" i="31"/>
  <c r="F238" i="31" s="1"/>
  <c r="D237" i="31"/>
  <c r="F237" i="31" s="1"/>
  <c r="D236" i="31"/>
  <c r="D235" i="31"/>
  <c r="F235" i="31" s="1"/>
  <c r="D234" i="31"/>
  <c r="F234" i="31" s="1"/>
  <c r="D233" i="31"/>
  <c r="F233" i="31" s="1"/>
  <c r="D232" i="31"/>
  <c r="D231" i="31"/>
  <c r="D230" i="31"/>
  <c r="D229" i="31"/>
  <c r="D228" i="31"/>
  <c r="D227" i="31"/>
  <c r="D226" i="31"/>
  <c r="D225" i="31"/>
  <c r="D224" i="31"/>
  <c r="D223" i="31"/>
  <c r="D222" i="31"/>
  <c r="D221" i="31"/>
  <c r="D220" i="31"/>
  <c r="D219" i="31"/>
  <c r="D218" i="31"/>
  <c r="D217" i="31"/>
  <c r="D216" i="31"/>
  <c r="D215" i="31"/>
  <c r="D214" i="31"/>
  <c r="D213" i="31"/>
  <c r="D212" i="31"/>
  <c r="D208" i="31"/>
  <c r="D205" i="31"/>
  <c r="D204" i="31"/>
  <c r="D203" i="31"/>
  <c r="D202" i="31"/>
  <c r="D201" i="31"/>
  <c r="D200" i="31"/>
  <c r="D199" i="31"/>
  <c r="D198" i="31"/>
  <c r="D197" i="31"/>
  <c r="D196" i="31"/>
  <c r="D195" i="31"/>
  <c r="D194" i="31"/>
  <c r="D193" i="31"/>
  <c r="F194" i="31"/>
  <c r="F195" i="31"/>
  <c r="F196" i="31"/>
  <c r="F197" i="31"/>
  <c r="F198" i="31"/>
  <c r="F199" i="31"/>
  <c r="F200" i="31"/>
  <c r="F201" i="31"/>
  <c r="F202" i="31"/>
  <c r="F203" i="31"/>
  <c r="F204" i="31"/>
  <c r="F205" i="31"/>
  <c r="F207" i="31"/>
  <c r="F208" i="31"/>
  <c r="F210" i="31"/>
  <c r="F211" i="31"/>
  <c r="F212" i="31"/>
  <c r="F213" i="31"/>
  <c r="F214" i="31"/>
  <c r="F215" i="31"/>
  <c r="F216" i="31"/>
  <c r="F217" i="31"/>
  <c r="F218" i="31"/>
  <c r="F219" i="31"/>
  <c r="F220" i="31"/>
  <c r="F221" i="31"/>
  <c r="F222" i="31"/>
  <c r="F223" i="31"/>
  <c r="F224" i="31"/>
  <c r="F225" i="31"/>
  <c r="F226" i="31"/>
  <c r="F227" i="31"/>
  <c r="F228" i="31"/>
  <c r="F229" i="31"/>
  <c r="F230" i="31"/>
  <c r="F231" i="31"/>
  <c r="F232" i="31"/>
  <c r="F236" i="31"/>
  <c r="F245" i="31"/>
  <c r="F248" i="31"/>
  <c r="F249" i="31"/>
  <c r="F250" i="31"/>
  <c r="F255" i="31"/>
  <c r="F258" i="31"/>
  <c r="F267" i="31"/>
  <c r="F274" i="31"/>
  <c r="F275" i="31"/>
  <c r="F276" i="31"/>
  <c r="F279" i="31"/>
  <c r="F280" i="31"/>
  <c r="F281" i="31"/>
  <c r="F282" i="31"/>
  <c r="F283" i="31"/>
  <c r="F284" i="31"/>
  <c r="F285" i="31"/>
  <c r="F286" i="31"/>
  <c r="F287" i="31"/>
  <c r="F288" i="31"/>
  <c r="F289" i="31"/>
  <c r="F292" i="31"/>
  <c r="F293" i="31"/>
  <c r="F294" i="31"/>
  <c r="F295" i="31"/>
  <c r="F300" i="31"/>
  <c r="F301" i="31"/>
  <c r="F302" i="31"/>
  <c r="F303" i="31"/>
  <c r="F304" i="31"/>
  <c r="F305" i="31"/>
  <c r="F306" i="31"/>
  <c r="F307" i="31"/>
  <c r="F308" i="31"/>
  <c r="F309" i="31"/>
  <c r="F310" i="31"/>
  <c r="F311" i="31"/>
  <c r="E194" i="31"/>
  <c r="E195" i="31"/>
  <c r="E196" i="31"/>
  <c r="E197" i="31"/>
  <c r="E198" i="31"/>
  <c r="E199" i="31"/>
  <c r="E200" i="31"/>
  <c r="E201" i="31"/>
  <c r="E202" i="31"/>
  <c r="E203" i="31"/>
  <c r="E204" i="31"/>
  <c r="E205" i="31"/>
  <c r="E206" i="31"/>
  <c r="E207" i="31"/>
  <c r="E208" i="31"/>
  <c r="E209" i="31"/>
  <c r="E210" i="31"/>
  <c r="E211" i="31"/>
  <c r="E212" i="31"/>
  <c r="E213" i="31"/>
  <c r="E214" i="31"/>
  <c r="E215" i="31"/>
  <c r="E216" i="31"/>
  <c r="E217" i="31"/>
  <c r="E218" i="31"/>
  <c r="E219" i="31"/>
  <c r="E220" i="31"/>
  <c r="E221" i="31"/>
  <c r="E222" i="31"/>
  <c r="E223" i="31"/>
  <c r="E224" i="31"/>
  <c r="E225" i="31"/>
  <c r="E226" i="31"/>
  <c r="E227" i="31"/>
  <c r="E228" i="31"/>
  <c r="E229" i="31"/>
  <c r="E230" i="31"/>
  <c r="E231" i="31"/>
  <c r="E232" i="31"/>
  <c r="E233" i="31"/>
  <c r="E234" i="31"/>
  <c r="E235" i="31"/>
  <c r="E236" i="31"/>
  <c r="E237" i="31"/>
  <c r="E238" i="31"/>
  <c r="E239" i="31"/>
  <c r="E240" i="31"/>
  <c r="E241" i="31"/>
  <c r="E242" i="31"/>
  <c r="E243" i="31"/>
  <c r="E244" i="31"/>
  <c r="E245" i="31"/>
  <c r="E246" i="31"/>
  <c r="E247" i="31"/>
  <c r="E248" i="31"/>
  <c r="E249" i="31"/>
  <c r="E250" i="31"/>
  <c r="E251" i="31"/>
  <c r="E252" i="31"/>
  <c r="E253" i="31"/>
  <c r="E254" i="31"/>
  <c r="E255" i="31"/>
  <c r="E256" i="31"/>
  <c r="E257" i="31"/>
  <c r="E258" i="31"/>
  <c r="E259" i="31"/>
  <c r="E260" i="31"/>
  <c r="E261" i="31"/>
  <c r="E262" i="31"/>
  <c r="E263" i="31"/>
  <c r="E264" i="31"/>
  <c r="E265" i="31"/>
  <c r="E266" i="31"/>
  <c r="E267" i="31"/>
  <c r="E268" i="31"/>
  <c r="E269" i="31"/>
  <c r="E270" i="31"/>
  <c r="E271" i="31"/>
  <c r="E272" i="31"/>
  <c r="E273" i="31"/>
  <c r="E274" i="31"/>
  <c r="E275" i="31"/>
  <c r="E276" i="31"/>
  <c r="E277" i="31"/>
  <c r="E278" i="31"/>
  <c r="E279" i="31"/>
  <c r="E280" i="31"/>
  <c r="E281" i="31"/>
  <c r="E282" i="31"/>
  <c r="E283" i="31"/>
  <c r="E284" i="31"/>
  <c r="E285" i="31"/>
  <c r="E286" i="31"/>
  <c r="E287" i="31"/>
  <c r="E288" i="31"/>
  <c r="E289" i="31"/>
  <c r="E290" i="31"/>
  <c r="E291" i="31"/>
  <c r="E292" i="31"/>
  <c r="E293" i="31"/>
  <c r="E294" i="31"/>
  <c r="E295" i="31"/>
  <c r="E296" i="31"/>
  <c r="E297" i="31"/>
  <c r="E298" i="31"/>
  <c r="E299" i="31"/>
  <c r="E300" i="31"/>
  <c r="E301" i="31"/>
  <c r="E302" i="31"/>
  <c r="E303" i="31"/>
  <c r="E304" i="31"/>
  <c r="E305" i="31"/>
  <c r="E306" i="31"/>
  <c r="E307" i="31"/>
  <c r="E308" i="31"/>
  <c r="E309" i="31"/>
  <c r="E310" i="31"/>
  <c r="E311" i="31"/>
  <c r="E193" i="31"/>
  <c r="A301" i="31"/>
  <c r="A302" i="31"/>
  <c r="A303" i="31"/>
  <c r="A304" i="31"/>
  <c r="A305" i="31"/>
  <c r="A306" i="31"/>
  <c r="A307" i="31"/>
  <c r="A308" i="31"/>
  <c r="A309" i="31"/>
  <c r="A310" i="31"/>
  <c r="A311" i="31"/>
  <c r="A312" i="31"/>
  <c r="A313" i="31"/>
  <c r="A314" i="31"/>
  <c r="A287" i="31"/>
  <c r="A288" i="31"/>
  <c r="A289" i="31"/>
  <c r="A290" i="31"/>
  <c r="A291" i="31"/>
  <c r="A292" i="31"/>
  <c r="A293" i="31"/>
  <c r="A294" i="31"/>
  <c r="A295" i="31"/>
  <c r="A296" i="31"/>
  <c r="A297" i="31"/>
  <c r="A298" i="31"/>
  <c r="A299" i="31"/>
  <c r="A300" i="31"/>
  <c r="A275" i="31"/>
  <c r="A276" i="31"/>
  <c r="A277" i="31"/>
  <c r="A278" i="31"/>
  <c r="A279" i="31"/>
  <c r="A280" i="31"/>
  <c r="A281" i="31"/>
  <c r="A282" i="31"/>
  <c r="A283" i="31"/>
  <c r="A284" i="31"/>
  <c r="A285" i="31"/>
  <c r="A286" i="31"/>
  <c r="A262" i="31"/>
  <c r="A263" i="31"/>
  <c r="A264" i="31"/>
  <c r="A265" i="31"/>
  <c r="A266" i="31"/>
  <c r="A267" i="31"/>
  <c r="A268" i="31"/>
  <c r="A269" i="31"/>
  <c r="A270" i="31"/>
  <c r="A271" i="31"/>
  <c r="A272" i="31"/>
  <c r="A273" i="31"/>
  <c r="A274" i="31"/>
  <c r="A194" i="31"/>
  <c r="A195" i="31"/>
  <c r="A196" i="31"/>
  <c r="A197" i="31"/>
  <c r="A198" i="31"/>
  <c r="A199" i="31"/>
  <c r="A200" i="31"/>
  <c r="A201" i="31"/>
  <c r="A202" i="31"/>
  <c r="A203" i="31"/>
  <c r="A204" i="31"/>
  <c r="A205" i="31"/>
  <c r="A206" i="31"/>
  <c r="A207" i="31"/>
  <c r="A208" i="31"/>
  <c r="A209" i="31"/>
  <c r="A210" i="31"/>
  <c r="A211" i="31"/>
  <c r="A212" i="31"/>
  <c r="A213" i="31"/>
  <c r="A214" i="31"/>
  <c r="A215" i="31"/>
  <c r="A216" i="31"/>
  <c r="A217" i="31"/>
  <c r="A218" i="31"/>
  <c r="A219" i="31"/>
  <c r="A220" i="31"/>
  <c r="A221" i="31"/>
  <c r="A222" i="31"/>
  <c r="A223" i="31"/>
  <c r="A224" i="31"/>
  <c r="A225" i="31"/>
  <c r="A226" i="31"/>
  <c r="A227" i="31"/>
  <c r="A228" i="31"/>
  <c r="A229" i="31"/>
  <c r="A230" i="31"/>
  <c r="A231" i="31"/>
  <c r="A232" i="31"/>
  <c r="A233" i="31"/>
  <c r="A234" i="31"/>
  <c r="A235" i="31"/>
  <c r="A236" i="31"/>
  <c r="A237" i="31"/>
  <c r="A238" i="31"/>
  <c r="A239" i="31"/>
  <c r="A240" i="31"/>
  <c r="A241" i="31"/>
  <c r="A242" i="31"/>
  <c r="A243" i="31"/>
  <c r="A244" i="31"/>
  <c r="A245" i="31"/>
  <c r="A246" i="31"/>
  <c r="A247" i="31"/>
  <c r="A248" i="31"/>
  <c r="A249" i="31"/>
  <c r="A250" i="31"/>
  <c r="A251" i="31"/>
  <c r="A252" i="31"/>
  <c r="A253" i="31"/>
  <c r="A254" i="31"/>
  <c r="A255" i="31"/>
  <c r="A256" i="31"/>
  <c r="A257" i="31"/>
  <c r="A258" i="31"/>
  <c r="A259" i="31"/>
  <c r="A260" i="31"/>
  <c r="A261" i="31"/>
  <c r="A193" i="31"/>
  <c r="E6" i="41"/>
  <c r="E7" i="41"/>
  <c r="E8" i="41"/>
  <c r="E9" i="41"/>
  <c r="E10" i="41"/>
  <c r="E11" i="41"/>
  <c r="E12" i="41"/>
  <c r="E25" i="41"/>
  <c r="E26" i="41"/>
  <c r="E27" i="41"/>
  <c r="E28" i="41"/>
  <c r="E29" i="41"/>
  <c r="E30" i="41"/>
  <c r="E31" i="41"/>
  <c r="E32" i="41"/>
  <c r="E33" i="41"/>
  <c r="E34" i="41"/>
  <c r="E35" i="41"/>
  <c r="E36" i="41"/>
  <c r="E37" i="41"/>
  <c r="E38" i="41"/>
  <c r="E39" i="41"/>
  <c r="E40" i="41"/>
  <c r="E41" i="41"/>
  <c r="E42" i="41"/>
  <c r="E43" i="41"/>
  <c r="E44" i="41"/>
  <c r="E45" i="41"/>
  <c r="E46" i="41"/>
  <c r="E47" i="41"/>
  <c r="E48" i="41"/>
  <c r="E49" i="41"/>
  <c r="E50" i="41"/>
  <c r="E51" i="41"/>
  <c r="E52" i="41"/>
  <c r="E53" i="41"/>
  <c r="E54" i="41"/>
  <c r="E55" i="41"/>
  <c r="E56" i="41"/>
  <c r="E57" i="41"/>
  <c r="E58" i="41"/>
  <c r="E59" i="41"/>
  <c r="E60" i="41"/>
  <c r="E61" i="41"/>
  <c r="E62" i="41"/>
  <c r="E63" i="41"/>
  <c r="E64" i="41"/>
  <c r="E65" i="41"/>
  <c r="E66" i="41"/>
  <c r="E67" i="41"/>
  <c r="E68" i="41"/>
  <c r="E69" i="41"/>
  <c r="E70" i="41"/>
  <c r="E71" i="41"/>
  <c r="E72" i="41"/>
  <c r="E73" i="41"/>
  <c r="E74" i="41"/>
  <c r="E75" i="41"/>
  <c r="E76" i="41"/>
  <c r="E77" i="41"/>
  <c r="E78" i="41"/>
  <c r="E79" i="41"/>
  <c r="E80" i="41"/>
  <c r="E81" i="41"/>
  <c r="E82" i="41"/>
  <c r="E83" i="41"/>
  <c r="E84" i="41"/>
  <c r="E85" i="41"/>
  <c r="E86" i="41"/>
  <c r="E87" i="41"/>
  <c r="E88" i="41"/>
  <c r="E89" i="41"/>
  <c r="E90" i="41"/>
  <c r="E91" i="41"/>
  <c r="E92" i="41"/>
  <c r="E93" i="41"/>
  <c r="E94" i="41"/>
  <c r="E95" i="41"/>
  <c r="E96" i="41"/>
  <c r="E97" i="41"/>
  <c r="E98" i="41"/>
  <c r="E99" i="41"/>
  <c r="E100" i="41"/>
  <c r="E101" i="41"/>
  <c r="E102" i="41"/>
  <c r="E103" i="41"/>
  <c r="E104" i="41"/>
  <c r="E105" i="41"/>
  <c r="E106" i="41"/>
  <c r="E107" i="41"/>
  <c r="E108" i="41"/>
  <c r="E109" i="41"/>
  <c r="E110" i="41"/>
  <c r="E111" i="41"/>
  <c r="E112" i="41"/>
  <c r="E113" i="41"/>
  <c r="E114" i="41"/>
  <c r="E115" i="41"/>
  <c r="E116" i="41"/>
  <c r="E117" i="41"/>
  <c r="E118" i="41"/>
  <c r="E119" i="41"/>
  <c r="E120" i="41"/>
  <c r="E121" i="41"/>
  <c r="E24" i="38"/>
  <c r="D24" i="38"/>
  <c r="C24" i="38"/>
  <c r="I25" i="15"/>
  <c r="I25" i="14"/>
  <c r="I26" i="31"/>
  <c r="G74" i="31"/>
  <c r="G75" i="31" s="1"/>
  <c r="E44" i="39" l="1"/>
  <c r="C44" i="39"/>
  <c r="G91" i="14"/>
  <c r="G94" i="14" s="1"/>
  <c r="A96" i="14"/>
  <c r="B224" i="14" l="1"/>
  <c r="B225" i="14"/>
  <c r="B226" i="14"/>
  <c r="B227" i="14"/>
  <c r="B228" i="14"/>
  <c r="B229" i="14"/>
  <c r="B230" i="14"/>
  <c r="B231" i="14"/>
  <c r="B232" i="14"/>
  <c r="B233" i="14"/>
  <c r="B234" i="14"/>
  <c r="B235" i="14"/>
  <c r="B236" i="14"/>
  <c r="B237" i="14"/>
  <c r="B238" i="14"/>
  <c r="B239" i="14"/>
  <c r="B240" i="14"/>
  <c r="B241" i="14"/>
  <c r="B242" i="14"/>
  <c r="D191" i="15"/>
  <c r="E192" i="15"/>
  <c r="E193" i="15"/>
  <c r="E194" i="15"/>
  <c r="E195" i="15"/>
  <c r="E196" i="15"/>
  <c r="E197" i="15"/>
  <c r="E198" i="15"/>
  <c r="E199" i="15"/>
  <c r="E200" i="15"/>
  <c r="E201" i="15"/>
  <c r="E202" i="15"/>
  <c r="E203" i="15"/>
  <c r="E204" i="15"/>
  <c r="E205" i="15"/>
  <c r="E206" i="15"/>
  <c r="E207" i="15"/>
  <c r="E208" i="15"/>
  <c r="E209" i="15"/>
  <c r="E210" i="15"/>
  <c r="E211" i="15"/>
  <c r="E212" i="15"/>
  <c r="E213" i="15"/>
  <c r="E214" i="15"/>
  <c r="E215" i="15"/>
  <c r="E216" i="15"/>
  <c r="E217" i="15"/>
  <c r="E218" i="15"/>
  <c r="E219" i="15"/>
  <c r="E220" i="15"/>
  <c r="E221" i="15"/>
  <c r="E222" i="15"/>
  <c r="E223" i="15"/>
  <c r="E224" i="15"/>
  <c r="E225" i="15"/>
  <c r="E226" i="15"/>
  <c r="E227" i="15"/>
  <c r="E228" i="15"/>
  <c r="E170" i="15"/>
  <c r="E171" i="15"/>
  <c r="E172" i="15"/>
  <c r="E173" i="15"/>
  <c r="E174" i="15"/>
  <c r="E175" i="15"/>
  <c r="E176" i="15"/>
  <c r="E177" i="15"/>
  <c r="E178" i="15"/>
  <c r="E179" i="15"/>
  <c r="E180" i="15"/>
  <c r="E181" i="15"/>
  <c r="E182" i="15"/>
  <c r="E183" i="15"/>
  <c r="E184" i="15"/>
  <c r="B171" i="15"/>
  <c r="B173" i="15"/>
  <c r="B175" i="15"/>
  <c r="B177" i="15"/>
  <c r="B179" i="15"/>
  <c r="B181" i="15"/>
  <c r="B183" i="15"/>
  <c r="E192" i="14"/>
  <c r="E193" i="14"/>
  <c r="E194" i="14"/>
  <c r="E195" i="14"/>
  <c r="E196" i="14"/>
  <c r="E197" i="14"/>
  <c r="E198" i="14"/>
  <c r="E199" i="14"/>
  <c r="E200" i="14"/>
  <c r="E201" i="14"/>
  <c r="E202" i="14"/>
  <c r="E203" i="14"/>
  <c r="E204" i="14"/>
  <c r="E205" i="14"/>
  <c r="E206" i="14"/>
  <c r="B162" i="31"/>
  <c r="B163" i="31"/>
  <c r="B172" i="15" s="1"/>
  <c r="B164" i="31"/>
  <c r="B165" i="31"/>
  <c r="B174" i="15" s="1"/>
  <c r="B166" i="31"/>
  <c r="B167" i="31"/>
  <c r="B176" i="15" s="1"/>
  <c r="B168" i="31"/>
  <c r="B169" i="31"/>
  <c r="B178" i="15" s="1"/>
  <c r="B170" i="31"/>
  <c r="B171" i="31"/>
  <c r="B180" i="15" s="1"/>
  <c r="B172" i="31"/>
  <c r="B173" i="31"/>
  <c r="B182" i="15" s="1"/>
  <c r="B174" i="31"/>
  <c r="B175" i="31"/>
  <c r="B184" i="15" s="1"/>
  <c r="B161" i="31"/>
  <c r="B170" i="15" s="1"/>
  <c r="E169" i="15"/>
  <c r="E191" i="14"/>
  <c r="B122" i="15" l="1"/>
  <c r="E114" i="31"/>
  <c r="E115" i="31"/>
  <c r="E116" i="31"/>
  <c r="E117" i="31"/>
  <c r="E118" i="31"/>
  <c r="E122" i="15" s="1"/>
  <c r="E113" i="31"/>
  <c r="A114" i="31"/>
  <c r="A115" i="31"/>
  <c r="A116" i="31"/>
  <c r="A117" i="31"/>
  <c r="A118" i="31"/>
  <c r="A113" i="31"/>
  <c r="D97" i="15" l="1"/>
  <c r="E97" i="15" s="1"/>
  <c r="G97" i="15" s="1"/>
  <c r="D96" i="15"/>
  <c r="E96" i="15" s="1"/>
  <c r="G96" i="15" s="1"/>
  <c r="A97" i="15"/>
  <c r="A96" i="15"/>
  <c r="A95" i="15"/>
  <c r="A94" i="15"/>
  <c r="D95" i="15"/>
  <c r="E95" i="15" s="1"/>
  <c r="G95" i="15" s="1"/>
  <c r="D94" i="15"/>
  <c r="E94" i="15" s="1"/>
  <c r="G94" i="15" s="1"/>
  <c r="H97" i="15"/>
  <c r="H96" i="15"/>
  <c r="H95" i="15"/>
  <c r="H94" i="15"/>
  <c r="I95" i="15" l="1"/>
  <c r="I97" i="15"/>
  <c r="I94" i="15"/>
  <c r="I96" i="15"/>
  <c r="I98" i="15" l="1"/>
  <c r="H106" i="14"/>
  <c r="H105" i="14"/>
  <c r="H104" i="14"/>
  <c r="H103" i="14"/>
  <c r="A104" i="14"/>
  <c r="A105" i="14"/>
  <c r="A106" i="14"/>
  <c r="A103" i="14"/>
  <c r="B25" i="14"/>
  <c r="H25" i="14" s="1"/>
  <c r="B24" i="14"/>
  <c r="H24" i="14" s="1"/>
  <c r="H85" i="31"/>
  <c r="H86" i="31"/>
  <c r="H87" i="31"/>
  <c r="H84" i="31"/>
  <c r="H26" i="31"/>
  <c r="H25" i="31"/>
  <c r="G80" i="14" l="1"/>
  <c r="G76" i="14"/>
  <c r="G66" i="14" l="1"/>
  <c r="G62" i="14"/>
  <c r="G63" i="14"/>
  <c r="G58" i="14"/>
  <c r="G59" i="14"/>
  <c r="G73" i="15"/>
  <c r="G74" i="15"/>
  <c r="G75" i="15"/>
  <c r="G71" i="15"/>
  <c r="A77" i="31" l="1"/>
  <c r="A14" i="14"/>
  <c r="A15" i="31" s="1"/>
  <c r="A236" i="14" l="1"/>
  <c r="A203" i="15" s="1"/>
  <c r="A237" i="14"/>
  <c r="A204" i="15" s="1"/>
  <c r="A227" i="14"/>
  <c r="A194" i="15" s="1"/>
  <c r="A225" i="14"/>
  <c r="A192" i="15" s="1"/>
  <c r="D325" i="38"/>
  <c r="D326" i="38"/>
  <c r="D327" i="38"/>
  <c r="D328" i="38"/>
  <c r="D329" i="38"/>
  <c r="D330" i="38"/>
  <c r="D331" i="38"/>
  <c r="D332" i="38"/>
  <c r="D333" i="38"/>
  <c r="D334" i="38"/>
  <c r="D335" i="38"/>
  <c r="D336" i="38"/>
  <c r="C110" i="38"/>
  <c r="C126" i="39" s="1"/>
  <c r="C152" i="40" s="1"/>
  <c r="D110" i="38"/>
  <c r="D126" i="39" s="1"/>
  <c r="D152" i="40" s="1"/>
  <c r="C111" i="38"/>
  <c r="C127" i="39" s="1"/>
  <c r="C153" i="40" s="1"/>
  <c r="D111" i="38"/>
  <c r="D127" i="39" s="1"/>
  <c r="D153" i="40" s="1"/>
  <c r="E111" i="38"/>
  <c r="C101" i="38"/>
  <c r="C117" i="39" s="1"/>
  <c r="C143" i="40" s="1"/>
  <c r="D101" i="38"/>
  <c r="D117" i="39" s="1"/>
  <c r="D143" i="40" s="1"/>
  <c r="D99" i="38"/>
  <c r="D115" i="39" s="1"/>
  <c r="D141" i="40" s="1"/>
  <c r="C99" i="38"/>
  <c r="C115" i="39" s="1"/>
  <c r="C141" i="40" s="1"/>
  <c r="A460" i="14"/>
  <c r="A427" i="15" s="1"/>
  <c r="A461" i="14"/>
  <c r="A428" i="15" s="1"/>
  <c r="A462" i="14"/>
  <c r="A429" i="15" s="1"/>
  <c r="A463" i="14"/>
  <c r="A430" i="15" s="1"/>
  <c r="A464" i="14"/>
  <c r="A431" i="15" s="1"/>
  <c r="A465" i="14"/>
  <c r="A432" i="15" s="1"/>
  <c r="A466" i="14"/>
  <c r="A433" i="15" s="1"/>
  <c r="A467" i="14"/>
  <c r="A434" i="15" s="1"/>
  <c r="A468" i="14"/>
  <c r="A435" i="15" s="1"/>
  <c r="E24" i="41"/>
  <c r="E23" i="41"/>
  <c r="E22" i="41"/>
  <c r="E21" i="41"/>
  <c r="E20" i="41"/>
  <c r="E19" i="41"/>
  <c r="E18" i="41"/>
  <c r="E17" i="41"/>
  <c r="E16" i="41"/>
  <c r="E15" i="41"/>
  <c r="E14" i="41"/>
  <c r="E13" i="41"/>
  <c r="E5" i="41"/>
  <c r="E4" i="41"/>
  <c r="E3" i="4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5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E16" i="38"/>
  <c r="E17" i="38"/>
  <c r="E18" i="38"/>
  <c r="E19" i="38"/>
  <c r="E20" i="38"/>
  <c r="E21" i="38"/>
  <c r="E22" i="38"/>
  <c r="E23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5" i="38"/>
  <c r="C26" i="38"/>
  <c r="C27" i="38"/>
  <c r="C28" i="38"/>
  <c r="G60" i="15"/>
  <c r="G61" i="15"/>
  <c r="G63" i="15"/>
  <c r="G64" i="15"/>
  <c r="G65" i="15"/>
  <c r="G67" i="15"/>
  <c r="G68" i="15"/>
  <c r="G69" i="15"/>
  <c r="G72" i="15"/>
  <c r="G59" i="15"/>
  <c r="G61" i="14"/>
  <c r="G65" i="14"/>
  <c r="G68" i="14"/>
  <c r="G69" i="14"/>
  <c r="G71" i="14"/>
  <c r="G72" i="14"/>
  <c r="G74" i="14"/>
  <c r="G75" i="14"/>
  <c r="G78" i="14"/>
  <c r="G79" i="14"/>
  <c r="G81" i="14"/>
  <c r="G82" i="14"/>
  <c r="G83" i="14"/>
  <c r="G65" i="31"/>
  <c r="G66" i="31"/>
  <c r="G67" i="31"/>
  <c r="G68" i="31"/>
  <c r="G69" i="31"/>
  <c r="G71" i="31"/>
  <c r="G72" i="31"/>
  <c r="G73" i="31"/>
  <c r="G76" i="15" l="1"/>
  <c r="D87" i="39"/>
  <c r="D88" i="39"/>
  <c r="D89" i="39"/>
  <c r="D90" i="39"/>
  <c r="D91" i="39"/>
  <c r="D299" i="38"/>
  <c r="D300" i="38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D321" i="38"/>
  <c r="D322" i="38"/>
  <c r="D323" i="38"/>
  <c r="D324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C374" i="38"/>
  <c r="C375" i="38"/>
  <c r="C376" i="38"/>
  <c r="C67" i="38"/>
  <c r="C68" i="38"/>
  <c r="C69" i="38"/>
  <c r="C70" i="38"/>
  <c r="C71" i="38"/>
  <c r="C72" i="38"/>
  <c r="C73" i="38"/>
  <c r="C74" i="38"/>
  <c r="C47" i="38"/>
  <c r="C48" i="38"/>
  <c r="C49" i="38"/>
  <c r="C50" i="38"/>
  <c r="C51" i="38"/>
  <c r="C52" i="38"/>
  <c r="C53" i="38"/>
  <c r="C54" i="38"/>
  <c r="C55" i="38"/>
  <c r="C56" i="38"/>
  <c r="C57" i="38"/>
  <c r="C58" i="38"/>
  <c r="C59" i="38"/>
  <c r="C60" i="38"/>
  <c r="C61" i="38"/>
  <c r="C62" i="38"/>
  <c r="C63" i="38"/>
  <c r="C64" i="38"/>
  <c r="C65" i="38"/>
  <c r="C66" i="38"/>
  <c r="A246" i="14"/>
  <c r="A213" i="15" s="1"/>
  <c r="A247" i="14"/>
  <c r="A214" i="15" s="1"/>
  <c r="A248" i="14"/>
  <c r="A215" i="15" s="1"/>
  <c r="A249" i="14"/>
  <c r="A216" i="15" s="1"/>
  <c r="A250" i="14"/>
  <c r="A217" i="15" s="1"/>
  <c r="A251" i="14"/>
  <c r="A218" i="15" s="1"/>
  <c r="A252" i="14"/>
  <c r="A219" i="15" s="1"/>
  <c r="A253" i="14"/>
  <c r="A220" i="15" s="1"/>
  <c r="A254" i="14"/>
  <c r="A221" i="15" s="1"/>
  <c r="A255" i="14"/>
  <c r="A222" i="15" s="1"/>
  <c r="A256" i="14"/>
  <c r="A223" i="15" s="1"/>
  <c r="A257" i="14"/>
  <c r="A224" i="15" s="1"/>
  <c r="A258" i="14"/>
  <c r="A225" i="15" s="1"/>
  <c r="A259" i="14"/>
  <c r="A226" i="15" s="1"/>
  <c r="A260" i="14"/>
  <c r="A227" i="15" s="1"/>
  <c r="A261" i="14"/>
  <c r="A228" i="15" s="1"/>
  <c r="A262" i="14"/>
  <c r="A229" i="15" s="1"/>
  <c r="A263" i="14"/>
  <c r="A230" i="15" s="1"/>
  <c r="A264" i="14"/>
  <c r="A231" i="15" s="1"/>
  <c r="A265" i="14"/>
  <c r="A232" i="15" s="1"/>
  <c r="A266" i="14"/>
  <c r="A233" i="15" s="1"/>
  <c r="A267" i="14"/>
  <c r="A234" i="15" s="1"/>
  <c r="A268" i="14"/>
  <c r="A235" i="15" s="1"/>
  <c r="A269" i="14"/>
  <c r="A236" i="15" s="1"/>
  <c r="A270" i="14"/>
  <c r="A237" i="15" s="1"/>
  <c r="A271" i="14"/>
  <c r="A238" i="15" s="1"/>
  <c r="A272" i="14"/>
  <c r="A239" i="15" s="1"/>
  <c r="A273" i="14"/>
  <c r="A240" i="15" s="1"/>
  <c r="A274" i="14"/>
  <c r="A241" i="15" s="1"/>
  <c r="A275" i="14"/>
  <c r="A242" i="15" s="1"/>
  <c r="A276" i="14"/>
  <c r="A243" i="15" s="1"/>
  <c r="A277" i="14"/>
  <c r="A244" i="15" s="1"/>
  <c r="A278" i="14"/>
  <c r="A245" i="15" s="1"/>
  <c r="A279" i="14"/>
  <c r="A246" i="15" s="1"/>
  <c r="A280" i="14"/>
  <c r="A247" i="15" s="1"/>
  <c r="A281" i="14"/>
  <c r="A248" i="15" s="1"/>
  <c r="A282" i="14"/>
  <c r="A249" i="15" s="1"/>
  <c r="A283" i="14"/>
  <c r="A250" i="15" s="1"/>
  <c r="A284" i="14"/>
  <c r="A251" i="15" s="1"/>
  <c r="A285" i="14"/>
  <c r="A252" i="15" s="1"/>
  <c r="A286" i="14"/>
  <c r="A253" i="15" s="1"/>
  <c r="A287" i="14"/>
  <c r="A254" i="15" s="1"/>
  <c r="A288" i="14"/>
  <c r="A255" i="15" s="1"/>
  <c r="A289" i="14"/>
  <c r="A256" i="15" s="1"/>
  <c r="A290" i="14"/>
  <c r="A257" i="15" s="1"/>
  <c r="A291" i="14"/>
  <c r="A258" i="15" s="1"/>
  <c r="A292" i="14"/>
  <c r="A259" i="15" s="1"/>
  <c r="A293" i="14"/>
  <c r="A260" i="15" s="1"/>
  <c r="A294" i="14"/>
  <c r="A261" i="15" s="1"/>
  <c r="A295" i="14"/>
  <c r="A262" i="15" s="1"/>
  <c r="A296" i="14"/>
  <c r="A263" i="15" s="1"/>
  <c r="A297" i="14"/>
  <c r="A264" i="15" s="1"/>
  <c r="A298" i="14"/>
  <c r="A265" i="15" s="1"/>
  <c r="A299" i="14"/>
  <c r="A266" i="15" s="1"/>
  <c r="A300" i="14"/>
  <c r="A267" i="15" s="1"/>
  <c r="A301" i="14"/>
  <c r="A268" i="15" s="1"/>
  <c r="A302" i="14"/>
  <c r="A269" i="15" s="1"/>
  <c r="A303" i="14"/>
  <c r="A270" i="15" s="1"/>
  <c r="A304" i="14"/>
  <c r="A271" i="15" s="1"/>
  <c r="A305" i="14"/>
  <c r="A272" i="15" s="1"/>
  <c r="A306" i="14"/>
  <c r="A273" i="15" s="1"/>
  <c r="A307" i="14"/>
  <c r="A274" i="15" s="1"/>
  <c r="A308" i="14"/>
  <c r="A275" i="15" s="1"/>
  <c r="A309" i="14"/>
  <c r="A276" i="15" s="1"/>
  <c r="A310" i="14"/>
  <c r="A277" i="15" s="1"/>
  <c r="A311" i="14"/>
  <c r="A278" i="15" s="1"/>
  <c r="A312" i="14"/>
  <c r="A279" i="15" s="1"/>
  <c r="A313" i="14"/>
  <c r="A280" i="15" s="1"/>
  <c r="A314" i="14"/>
  <c r="A281" i="15" s="1"/>
  <c r="A315" i="14"/>
  <c r="A282" i="15" s="1"/>
  <c r="A316" i="14"/>
  <c r="A283" i="15" s="1"/>
  <c r="A317" i="14"/>
  <c r="A284" i="15" s="1"/>
  <c r="A318" i="14"/>
  <c r="A285" i="15" s="1"/>
  <c r="A319" i="14"/>
  <c r="A286" i="15" s="1"/>
  <c r="A320" i="14"/>
  <c r="A287" i="15" s="1"/>
  <c r="A321" i="14"/>
  <c r="A288" i="15" s="1"/>
  <c r="A322" i="14"/>
  <c r="A289" i="15" s="1"/>
  <c r="A323" i="14"/>
  <c r="A290" i="15" s="1"/>
  <c r="A324" i="14"/>
  <c r="A291" i="15" s="1"/>
  <c r="A325" i="14"/>
  <c r="A292" i="15" s="1"/>
  <c r="A326" i="14"/>
  <c r="A293" i="15" s="1"/>
  <c r="A327" i="14"/>
  <c r="A294" i="15" s="1"/>
  <c r="A328" i="14"/>
  <c r="A295" i="15" s="1"/>
  <c r="A329" i="14"/>
  <c r="A296" i="15" s="1"/>
  <c r="A330" i="14"/>
  <c r="A297" i="15" s="1"/>
  <c r="A331" i="14"/>
  <c r="A298" i="15" s="1"/>
  <c r="A332" i="14"/>
  <c r="A299" i="15" s="1"/>
  <c r="A333" i="14"/>
  <c r="A300" i="15" s="1"/>
  <c r="A334" i="14"/>
  <c r="A301" i="15" s="1"/>
  <c r="A335" i="14"/>
  <c r="A302" i="15" s="1"/>
  <c r="A336" i="14"/>
  <c r="A303" i="15" s="1"/>
  <c r="A337" i="14"/>
  <c r="A304" i="15" s="1"/>
  <c r="A338" i="14"/>
  <c r="A305" i="15" s="1"/>
  <c r="A339" i="14"/>
  <c r="A306" i="15" s="1"/>
  <c r="A340" i="14"/>
  <c r="A307" i="15" s="1"/>
  <c r="A341" i="14"/>
  <c r="A308" i="15" s="1"/>
  <c r="A342" i="14"/>
  <c r="A309" i="15" s="1"/>
  <c r="A343" i="14"/>
  <c r="A310" i="15" s="1"/>
  <c r="A344" i="14"/>
  <c r="A311" i="15" s="1"/>
  <c r="A345" i="14"/>
  <c r="A312" i="15" s="1"/>
  <c r="A346" i="14"/>
  <c r="A313" i="15" s="1"/>
  <c r="A347" i="14"/>
  <c r="A314" i="15" s="1"/>
  <c r="A348" i="14"/>
  <c r="A315" i="15" s="1"/>
  <c r="A349" i="14"/>
  <c r="A316" i="15" s="1"/>
  <c r="A350" i="14"/>
  <c r="A317" i="15" s="1"/>
  <c r="A351" i="14"/>
  <c r="A318" i="15" s="1"/>
  <c r="A352" i="14"/>
  <c r="A319" i="15" s="1"/>
  <c r="A353" i="14"/>
  <c r="A320" i="15" s="1"/>
  <c r="A354" i="14"/>
  <c r="A321" i="15" s="1"/>
  <c r="A355" i="14"/>
  <c r="A322" i="15" s="1"/>
  <c r="A356" i="14"/>
  <c r="A323" i="15" s="1"/>
  <c r="A357" i="14"/>
  <c r="A324" i="15" s="1"/>
  <c r="A358" i="14"/>
  <c r="A325" i="15" s="1"/>
  <c r="A359" i="14"/>
  <c r="A326" i="15" s="1"/>
  <c r="A360" i="14"/>
  <c r="A327" i="15" s="1"/>
  <c r="A361" i="14"/>
  <c r="A328" i="15" s="1"/>
  <c r="A362" i="14"/>
  <c r="A329" i="15" s="1"/>
  <c r="A363" i="14"/>
  <c r="A330" i="15" s="1"/>
  <c r="A364" i="14"/>
  <c r="A331" i="15" s="1"/>
  <c r="A365" i="14"/>
  <c r="A332" i="15" s="1"/>
  <c r="A366" i="14"/>
  <c r="A333" i="15" s="1"/>
  <c r="A367" i="14"/>
  <c r="A334" i="15" s="1"/>
  <c r="A368" i="14"/>
  <c r="A335" i="15" s="1"/>
  <c r="A369" i="14"/>
  <c r="A336" i="15" s="1"/>
  <c r="A370" i="14"/>
  <c r="A337" i="15" s="1"/>
  <c r="A371" i="14"/>
  <c r="A338" i="15" s="1"/>
  <c r="A372" i="14"/>
  <c r="A339" i="15" s="1"/>
  <c r="A373" i="14"/>
  <c r="A340" i="15" s="1"/>
  <c r="A374" i="14"/>
  <c r="A341" i="15" s="1"/>
  <c r="A375" i="14"/>
  <c r="A342" i="15" s="1"/>
  <c r="A376" i="14"/>
  <c r="A343" i="15" s="1"/>
  <c r="A377" i="14"/>
  <c r="A344" i="15" s="1"/>
  <c r="A378" i="14"/>
  <c r="A345" i="15" s="1"/>
  <c r="A379" i="14"/>
  <c r="A346" i="15" s="1"/>
  <c r="A380" i="14"/>
  <c r="A347" i="15" s="1"/>
  <c r="A381" i="14"/>
  <c r="A348" i="15" s="1"/>
  <c r="A382" i="14"/>
  <c r="A349" i="15" s="1"/>
  <c r="A383" i="14"/>
  <c r="A350" i="15" s="1"/>
  <c r="A384" i="14"/>
  <c r="A351" i="15" s="1"/>
  <c r="A385" i="14"/>
  <c r="A352" i="15" s="1"/>
  <c r="A386" i="14"/>
  <c r="A353" i="15" s="1"/>
  <c r="A387" i="14"/>
  <c r="A354" i="15" s="1"/>
  <c r="A388" i="14"/>
  <c r="A355" i="15" s="1"/>
  <c r="A389" i="14"/>
  <c r="A356" i="15" s="1"/>
  <c r="A390" i="14"/>
  <c r="A357" i="15" s="1"/>
  <c r="A391" i="14"/>
  <c r="A358" i="15" s="1"/>
  <c r="A392" i="14"/>
  <c r="A359" i="15" s="1"/>
  <c r="A393" i="14"/>
  <c r="A360" i="15" s="1"/>
  <c r="A394" i="14"/>
  <c r="A361" i="15" s="1"/>
  <c r="C270" i="38"/>
  <c r="C286" i="39" s="1"/>
  <c r="C312" i="40" s="1"/>
  <c r="C272" i="38"/>
  <c r="C288" i="39" s="1"/>
  <c r="C314" i="40" s="1"/>
  <c r="C274" i="38"/>
  <c r="C290" i="39" s="1"/>
  <c r="C316" i="40" s="1"/>
  <c r="C276" i="38"/>
  <c r="C292" i="39" s="1"/>
  <c r="C318" i="40" s="1"/>
  <c r="C278" i="38"/>
  <c r="C294" i="39" s="1"/>
  <c r="C320" i="40" s="1"/>
  <c r="C280" i="38"/>
  <c r="C296" i="39" s="1"/>
  <c r="C322" i="40" s="1"/>
  <c r="C282" i="38"/>
  <c r="C298" i="39" s="1"/>
  <c r="C324" i="40" s="1"/>
  <c r="C284" i="38"/>
  <c r="C300" i="39" s="1"/>
  <c r="C326" i="40" s="1"/>
  <c r="C286" i="38"/>
  <c r="C302" i="39" s="1"/>
  <c r="C328" i="40" s="1"/>
  <c r="C288" i="38"/>
  <c r="C304" i="39" s="1"/>
  <c r="C330" i="40" s="1"/>
  <c r="C290" i="38"/>
  <c r="C306" i="39" s="1"/>
  <c r="C332" i="40" s="1"/>
  <c r="C291" i="38"/>
  <c r="C307" i="39" s="1"/>
  <c r="C333" i="40" s="1"/>
  <c r="A418" i="14"/>
  <c r="A385" i="15" s="1"/>
  <c r="C293" i="38"/>
  <c r="C309" i="39" s="1"/>
  <c r="C335" i="40" s="1"/>
  <c r="C294" i="38"/>
  <c r="C310" i="39" s="1"/>
  <c r="C336" i="40" s="1"/>
  <c r="C295" i="38"/>
  <c r="C311" i="39" s="1"/>
  <c r="C337" i="40" s="1"/>
  <c r="A422" i="14"/>
  <c r="A389" i="15" s="1"/>
  <c r="C297" i="38"/>
  <c r="C313" i="39" s="1"/>
  <c r="C339" i="40" s="1"/>
  <c r="C298" i="38"/>
  <c r="C314" i="39" s="1"/>
  <c r="C340" i="40" s="1"/>
  <c r="C299" i="38"/>
  <c r="C315" i="39" s="1"/>
  <c r="C341" i="40" s="1"/>
  <c r="A426" i="14"/>
  <c r="A393" i="15" s="1"/>
  <c r="C301" i="38"/>
  <c r="C317" i="39" s="1"/>
  <c r="C343" i="40" s="1"/>
  <c r="C302" i="38"/>
  <c r="C318" i="39" s="1"/>
  <c r="C344" i="40" s="1"/>
  <c r="C303" i="38"/>
  <c r="C319" i="39" s="1"/>
  <c r="C345" i="40" s="1"/>
  <c r="A430" i="14"/>
  <c r="A397" i="15" s="1"/>
  <c r="C305" i="38"/>
  <c r="C321" i="39" s="1"/>
  <c r="C347" i="40" s="1"/>
  <c r="C306" i="38"/>
  <c r="C322" i="39" s="1"/>
  <c r="C348" i="40" s="1"/>
  <c r="C307" i="38"/>
  <c r="C323" i="39" s="1"/>
  <c r="C349" i="40" s="1"/>
  <c r="A434" i="14"/>
  <c r="A401" i="15" s="1"/>
  <c r="C309" i="38"/>
  <c r="C325" i="39" s="1"/>
  <c r="C351" i="40" s="1"/>
  <c r="C310" i="38"/>
  <c r="C326" i="39" s="1"/>
  <c r="C352" i="40" s="1"/>
  <c r="C311" i="38"/>
  <c r="C327" i="39" s="1"/>
  <c r="C353" i="40" s="1"/>
  <c r="A438" i="14"/>
  <c r="A405" i="15" s="1"/>
  <c r="C313" i="38"/>
  <c r="C329" i="39" s="1"/>
  <c r="C355" i="40" s="1"/>
  <c r="C314" i="38"/>
  <c r="C330" i="39" s="1"/>
  <c r="C356" i="40" s="1"/>
  <c r="C315" i="38"/>
  <c r="C331" i="39" s="1"/>
  <c r="C357" i="40" s="1"/>
  <c r="A442" i="14"/>
  <c r="A409" i="15" s="1"/>
  <c r="C317" i="38"/>
  <c r="C333" i="39" s="1"/>
  <c r="C359" i="40" s="1"/>
  <c r="C318" i="38"/>
  <c r="C334" i="39" s="1"/>
  <c r="C360" i="40" s="1"/>
  <c r="C319" i="38"/>
  <c r="C335" i="39" s="1"/>
  <c r="C361" i="40" s="1"/>
  <c r="A446" i="14"/>
  <c r="A413" i="15" s="1"/>
  <c r="C321" i="38"/>
  <c r="C337" i="39" s="1"/>
  <c r="C363" i="40" s="1"/>
  <c r="C322" i="38"/>
  <c r="C338" i="39" s="1"/>
  <c r="C364" i="40" s="1"/>
  <c r="C323" i="38"/>
  <c r="C339" i="39" s="1"/>
  <c r="C365" i="40" s="1"/>
  <c r="A450" i="14"/>
  <c r="A417" i="15" s="1"/>
  <c r="A456" i="14"/>
  <c r="A423" i="15" s="1"/>
  <c r="C328" i="38"/>
  <c r="C344" i="39" s="1"/>
  <c r="C370" i="40" s="1"/>
  <c r="C329" i="38"/>
  <c r="C345" i="39" s="1"/>
  <c r="C371" i="40" s="1"/>
  <c r="C330" i="38"/>
  <c r="C346" i="39" s="1"/>
  <c r="C372" i="40" s="1"/>
  <c r="E164" i="15"/>
  <c r="E165" i="15"/>
  <c r="E166" i="15"/>
  <c r="E167" i="15"/>
  <c r="E168" i="15"/>
  <c r="A164" i="15"/>
  <c r="A165" i="15"/>
  <c r="A166" i="15"/>
  <c r="A167" i="15"/>
  <c r="A168" i="15"/>
  <c r="A169" i="15"/>
  <c r="C91" i="40" s="1"/>
  <c r="A170" i="15"/>
  <c r="C92" i="40" s="1"/>
  <c r="A171" i="15"/>
  <c r="C93" i="40" s="1"/>
  <c r="A172" i="15"/>
  <c r="C94" i="40" s="1"/>
  <c r="A173" i="15"/>
  <c r="C95" i="40" s="1"/>
  <c r="A174" i="15"/>
  <c r="C96" i="40" s="1"/>
  <c r="A175" i="15"/>
  <c r="C97" i="40" s="1"/>
  <c r="A176" i="15"/>
  <c r="C98" i="40" s="1"/>
  <c r="A177" i="15"/>
  <c r="C99" i="40" s="1"/>
  <c r="A178" i="15"/>
  <c r="C100" i="40" s="1"/>
  <c r="A179" i="15"/>
  <c r="C101" i="40" s="1"/>
  <c r="A180" i="15"/>
  <c r="C102" i="40" s="1"/>
  <c r="A181" i="15"/>
  <c r="C103" i="40" s="1"/>
  <c r="A182" i="15"/>
  <c r="C104" i="40" s="1"/>
  <c r="A183" i="15"/>
  <c r="C105" i="40" s="1"/>
  <c r="A184" i="15"/>
  <c r="C106" i="40" s="1"/>
  <c r="C107" i="40"/>
  <c r="C108" i="40"/>
  <c r="C109" i="40"/>
  <c r="C110" i="40"/>
  <c r="C111" i="40"/>
  <c r="C112" i="40"/>
  <c r="C113" i="40"/>
  <c r="C114" i="40"/>
  <c r="C115" i="40"/>
  <c r="C116" i="40"/>
  <c r="C117" i="40"/>
  <c r="E186" i="14"/>
  <c r="E187" i="14"/>
  <c r="E188" i="14"/>
  <c r="E189" i="14"/>
  <c r="E190" i="14"/>
  <c r="A186" i="14"/>
  <c r="A187" i="14"/>
  <c r="A188" i="14"/>
  <c r="A189" i="14"/>
  <c r="A190" i="14"/>
  <c r="A191" i="14"/>
  <c r="C65" i="39" s="1"/>
  <c r="A192" i="14"/>
  <c r="C66" i="39" s="1"/>
  <c r="A193" i="14"/>
  <c r="C67" i="39" s="1"/>
  <c r="A194" i="14"/>
  <c r="C68" i="39" s="1"/>
  <c r="A195" i="14"/>
  <c r="C69" i="39" s="1"/>
  <c r="A196" i="14"/>
  <c r="C70" i="39" s="1"/>
  <c r="A197" i="14"/>
  <c r="C71" i="39" s="1"/>
  <c r="A198" i="14"/>
  <c r="C72" i="39" s="1"/>
  <c r="A199" i="14"/>
  <c r="C73" i="39" s="1"/>
  <c r="A200" i="14"/>
  <c r="C74" i="39" s="1"/>
  <c r="A201" i="14"/>
  <c r="C75" i="39" s="1"/>
  <c r="A202" i="14"/>
  <c r="C76" i="39" s="1"/>
  <c r="A203" i="14"/>
  <c r="C77" i="39" s="1"/>
  <c r="A204" i="14"/>
  <c r="C78" i="39" s="1"/>
  <c r="A205" i="14"/>
  <c r="C79" i="39" s="1"/>
  <c r="A206" i="14"/>
  <c r="C80" i="39" s="1"/>
  <c r="A207" i="14"/>
  <c r="C81" i="39" s="1"/>
  <c r="A208" i="14"/>
  <c r="C82" i="39" s="1"/>
  <c r="A209" i="14"/>
  <c r="C83" i="39" s="1"/>
  <c r="A210" i="14"/>
  <c r="C84" i="39" s="1"/>
  <c r="A211" i="14"/>
  <c r="C85" i="39" s="1"/>
  <c r="A212" i="14"/>
  <c r="C86" i="39" s="1"/>
  <c r="A213" i="14"/>
  <c r="C87" i="39" s="1"/>
  <c r="A214" i="14"/>
  <c r="C88" i="39" s="1"/>
  <c r="A215" i="14"/>
  <c r="C89" i="39" s="1"/>
  <c r="A216" i="14"/>
  <c r="C90" i="39" s="1"/>
  <c r="A217" i="14"/>
  <c r="C91" i="39" s="1"/>
  <c r="B155" i="31"/>
  <c r="B156" i="31"/>
  <c r="B157" i="31"/>
  <c r="B158" i="31"/>
  <c r="B159" i="31"/>
  <c r="B160" i="31"/>
  <c r="B169" i="15" s="1"/>
  <c r="B154" i="31"/>
  <c r="C326" i="38" l="1"/>
  <c r="C342" i="39" s="1"/>
  <c r="C368" i="40" s="1"/>
  <c r="A458" i="14"/>
  <c r="A425" i="15" s="1"/>
  <c r="C327" i="38"/>
  <c r="C343" i="39" s="1"/>
  <c r="C369" i="40" s="1"/>
  <c r="A459" i="14"/>
  <c r="A426" i="15" s="1"/>
  <c r="C325" i="38"/>
  <c r="C341" i="39" s="1"/>
  <c r="C367" i="40" s="1"/>
  <c r="A457" i="14"/>
  <c r="A424" i="15" s="1"/>
  <c r="A414" i="14"/>
  <c r="A381" i="15" s="1"/>
  <c r="A406" i="14"/>
  <c r="A373" i="15" s="1"/>
  <c r="A398" i="14"/>
  <c r="A365" i="15" s="1"/>
  <c r="C320" i="38"/>
  <c r="C336" i="39" s="1"/>
  <c r="C362" i="40" s="1"/>
  <c r="C312" i="38"/>
  <c r="C328" i="39" s="1"/>
  <c r="C354" i="40" s="1"/>
  <c r="C304" i="38"/>
  <c r="C320" i="39" s="1"/>
  <c r="C346" i="40" s="1"/>
  <c r="C296" i="38"/>
  <c r="C312" i="39" s="1"/>
  <c r="C338" i="40" s="1"/>
  <c r="A410" i="14"/>
  <c r="A377" i="15" s="1"/>
  <c r="A402" i="14"/>
  <c r="A369" i="15" s="1"/>
  <c r="C324" i="38"/>
  <c r="C340" i="39" s="1"/>
  <c r="C366" i="40" s="1"/>
  <c r="C316" i="38"/>
  <c r="C332" i="39" s="1"/>
  <c r="C358" i="40" s="1"/>
  <c r="C308" i="38"/>
  <c r="C324" i="39" s="1"/>
  <c r="C350" i="40" s="1"/>
  <c r="C300" i="38"/>
  <c r="C316" i="39" s="1"/>
  <c r="C342" i="40" s="1"/>
  <c r="C292" i="38"/>
  <c r="C308" i="39" s="1"/>
  <c r="C334" i="40" s="1"/>
  <c r="C289" i="38"/>
  <c r="C305" i="39" s="1"/>
  <c r="C331" i="40" s="1"/>
  <c r="A415" i="14"/>
  <c r="A382" i="15" s="1"/>
  <c r="C283" i="38"/>
  <c r="C299" i="39" s="1"/>
  <c r="C325" i="40" s="1"/>
  <c r="A409" i="14"/>
  <c r="A376" i="15" s="1"/>
  <c r="C279" i="38"/>
  <c r="C295" i="39" s="1"/>
  <c r="C321" i="40" s="1"/>
  <c r="A405" i="14"/>
  <c r="A372" i="15" s="1"/>
  <c r="C275" i="38"/>
  <c r="C291" i="39" s="1"/>
  <c r="C317" i="40" s="1"/>
  <c r="A401" i="14"/>
  <c r="A368" i="15" s="1"/>
  <c r="C269" i="38"/>
  <c r="C285" i="39" s="1"/>
  <c r="C311" i="40" s="1"/>
  <c r="A395" i="14"/>
  <c r="A362" i="15" s="1"/>
  <c r="A449" i="14"/>
  <c r="A416" i="15" s="1"/>
  <c r="A445" i="14"/>
  <c r="A412" i="15" s="1"/>
  <c r="A441" i="14"/>
  <c r="A408" i="15" s="1"/>
  <c r="A437" i="14"/>
  <c r="A404" i="15" s="1"/>
  <c r="A433" i="14"/>
  <c r="A400" i="15" s="1"/>
  <c r="A429" i="14"/>
  <c r="A396" i="15" s="1"/>
  <c r="A425" i="14"/>
  <c r="A392" i="15" s="1"/>
  <c r="A421" i="14"/>
  <c r="A388" i="15" s="1"/>
  <c r="A417" i="14"/>
  <c r="A384" i="15" s="1"/>
  <c r="C287" i="38"/>
  <c r="C303" i="39" s="1"/>
  <c r="C329" i="40" s="1"/>
  <c r="A413" i="14"/>
  <c r="A380" i="15" s="1"/>
  <c r="C285" i="38"/>
  <c r="C301" i="39" s="1"/>
  <c r="C327" i="40" s="1"/>
  <c r="A411" i="14"/>
  <c r="A378" i="15" s="1"/>
  <c r="C281" i="38"/>
  <c r="C297" i="39" s="1"/>
  <c r="C323" i="40" s="1"/>
  <c r="A407" i="14"/>
  <c r="A374" i="15" s="1"/>
  <c r="C277" i="38"/>
  <c r="C293" i="39" s="1"/>
  <c r="C319" i="40" s="1"/>
  <c r="A403" i="14"/>
  <c r="A370" i="15" s="1"/>
  <c r="C273" i="38"/>
  <c r="C289" i="39" s="1"/>
  <c r="C315" i="40" s="1"/>
  <c r="A399" i="14"/>
  <c r="A366" i="15" s="1"/>
  <c r="C271" i="38"/>
  <c r="C287" i="39" s="1"/>
  <c r="C313" i="40" s="1"/>
  <c r="A397" i="14"/>
  <c r="A364" i="15" s="1"/>
  <c r="A447" i="14"/>
  <c r="A414" i="15" s="1"/>
  <c r="A443" i="14"/>
  <c r="A410" i="15" s="1"/>
  <c r="A439" i="14"/>
  <c r="A406" i="15" s="1"/>
  <c r="A435" i="14"/>
  <c r="A402" i="15" s="1"/>
  <c r="A431" i="14"/>
  <c r="A398" i="15" s="1"/>
  <c r="A427" i="14"/>
  <c r="A394" i="15" s="1"/>
  <c r="A423" i="14"/>
  <c r="A390" i="15" s="1"/>
  <c r="A419" i="14"/>
  <c r="A386" i="15" s="1"/>
  <c r="A448" i="14"/>
  <c r="A415" i="15" s="1"/>
  <c r="A444" i="14"/>
  <c r="A411" i="15" s="1"/>
  <c r="A440" i="14"/>
  <c r="A407" i="15" s="1"/>
  <c r="A436" i="14"/>
  <c r="A403" i="15" s="1"/>
  <c r="A432" i="14"/>
  <c r="A399" i="15" s="1"/>
  <c r="A428" i="14"/>
  <c r="A395" i="15" s="1"/>
  <c r="A424" i="14"/>
  <c r="A391" i="15" s="1"/>
  <c r="A420" i="14"/>
  <c r="A387" i="15" s="1"/>
  <c r="A416" i="14"/>
  <c r="A383" i="15" s="1"/>
  <c r="A412" i="14"/>
  <c r="A379" i="15" s="1"/>
  <c r="A408" i="14"/>
  <c r="A375" i="15" s="1"/>
  <c r="A404" i="14"/>
  <c r="A371" i="15" s="1"/>
  <c r="A400" i="14"/>
  <c r="A367" i="15" s="1"/>
  <c r="A396" i="14"/>
  <c r="A363" i="15" s="1"/>
  <c r="E18" i="39" l="1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5" i="39"/>
  <c r="C45" i="39"/>
  <c r="C46" i="39"/>
  <c r="C47" i="39"/>
  <c r="C48" i="39"/>
  <c r="C49" i="39"/>
  <c r="E95" i="38"/>
  <c r="C95" i="38"/>
  <c r="A451" i="14"/>
  <c r="A418" i="15" s="1"/>
  <c r="A452" i="14"/>
  <c r="A419" i="15" s="1"/>
  <c r="A453" i="14"/>
  <c r="A420" i="15" s="1"/>
  <c r="A454" i="14"/>
  <c r="A421" i="15" s="1"/>
  <c r="A455" i="14"/>
  <c r="A422" i="15" s="1"/>
  <c r="C331" i="38"/>
  <c r="C347" i="39" s="1"/>
  <c r="C373" i="40" s="1"/>
  <c r="C332" i="38"/>
  <c r="C348" i="39" s="1"/>
  <c r="C374" i="40" s="1"/>
  <c r="C333" i="38"/>
  <c r="C349" i="39" s="1"/>
  <c r="C375" i="40" s="1"/>
  <c r="C334" i="38"/>
  <c r="C350" i="39" s="1"/>
  <c r="C376" i="40" s="1"/>
  <c r="C335" i="38"/>
  <c r="C351" i="39" s="1"/>
  <c r="C377" i="40" s="1"/>
  <c r="C336" i="38"/>
  <c r="C352" i="39" s="1"/>
  <c r="C378" i="40" s="1"/>
  <c r="C337" i="38"/>
  <c r="C338" i="38"/>
  <c r="C339" i="38"/>
  <c r="C340" i="38"/>
  <c r="C341" i="38"/>
  <c r="C342" i="38"/>
  <c r="E156" i="15"/>
  <c r="A155" i="15"/>
  <c r="E178" i="14"/>
  <c r="E177" i="14"/>
  <c r="G177" i="14" s="1"/>
  <c r="G145" i="31"/>
  <c r="G64" i="31"/>
  <c r="E125" i="39" l="1"/>
  <c r="E131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D77" i="39"/>
  <c r="D78" i="39"/>
  <c r="D79" i="39"/>
  <c r="D80" i="39"/>
  <c r="D59" i="39"/>
  <c r="D100" i="38"/>
  <c r="D116" i="39" s="1"/>
  <c r="D142" i="40" s="1"/>
  <c r="D102" i="38"/>
  <c r="D118" i="39" s="1"/>
  <c r="D144" i="40" s="1"/>
  <c r="D103" i="38"/>
  <c r="D119" i="39" s="1"/>
  <c r="D145" i="40" s="1"/>
  <c r="D104" i="38"/>
  <c r="D120" i="39" s="1"/>
  <c r="D146" i="40" s="1"/>
  <c r="D105" i="38"/>
  <c r="D121" i="39" s="1"/>
  <c r="D147" i="40" s="1"/>
  <c r="D106" i="38"/>
  <c r="D122" i="39" s="1"/>
  <c r="D148" i="40" s="1"/>
  <c r="D107" i="38"/>
  <c r="D123" i="39" s="1"/>
  <c r="D149" i="40" s="1"/>
  <c r="D108" i="38"/>
  <c r="D124" i="39" s="1"/>
  <c r="D150" i="40" s="1"/>
  <c r="D109" i="38"/>
  <c r="D125" i="39" s="1"/>
  <c r="D151" i="40" s="1"/>
  <c r="D112" i="38"/>
  <c r="D128" i="39" s="1"/>
  <c r="D154" i="40" s="1"/>
  <c r="D113" i="38"/>
  <c r="D129" i="39" s="1"/>
  <c r="D155" i="40" s="1"/>
  <c r="D114" i="38"/>
  <c r="D130" i="39" s="1"/>
  <c r="D156" i="40" s="1"/>
  <c r="D115" i="38"/>
  <c r="D131" i="39" s="1"/>
  <c r="D157" i="40" s="1"/>
  <c r="D116" i="38"/>
  <c r="D132" i="39" s="1"/>
  <c r="D158" i="40" s="1"/>
  <c r="D117" i="38"/>
  <c r="D133" i="39" s="1"/>
  <c r="D159" i="40" s="1"/>
  <c r="D118" i="38"/>
  <c r="D134" i="39" s="1"/>
  <c r="D160" i="40" s="1"/>
  <c r="D119" i="38"/>
  <c r="D135" i="39" s="1"/>
  <c r="D161" i="40" s="1"/>
  <c r="D120" i="38"/>
  <c r="D136" i="39" s="1"/>
  <c r="D162" i="40" s="1"/>
  <c r="D121" i="38"/>
  <c r="D137" i="39" s="1"/>
  <c r="D163" i="40" s="1"/>
  <c r="D122" i="38"/>
  <c r="D138" i="39" s="1"/>
  <c r="D164" i="40" s="1"/>
  <c r="D123" i="38"/>
  <c r="D139" i="39" s="1"/>
  <c r="D165" i="40" s="1"/>
  <c r="D124" i="38"/>
  <c r="D140" i="39" s="1"/>
  <c r="D166" i="40" s="1"/>
  <c r="D125" i="38"/>
  <c r="D141" i="39" s="1"/>
  <c r="D167" i="40" s="1"/>
  <c r="D126" i="38"/>
  <c r="D142" i="39" s="1"/>
  <c r="D168" i="40" s="1"/>
  <c r="D127" i="38"/>
  <c r="D143" i="39" s="1"/>
  <c r="D169" i="40" s="1"/>
  <c r="D128" i="38"/>
  <c r="D144" i="39" s="1"/>
  <c r="D170" i="40" s="1"/>
  <c r="D129" i="38"/>
  <c r="D145" i="39" s="1"/>
  <c r="D171" i="40" s="1"/>
  <c r="D130" i="38"/>
  <c r="D146" i="39" s="1"/>
  <c r="D172" i="40" s="1"/>
  <c r="D131" i="38"/>
  <c r="D147" i="39" s="1"/>
  <c r="D173" i="40" s="1"/>
  <c r="D132" i="38"/>
  <c r="D148" i="39" s="1"/>
  <c r="D174" i="40" s="1"/>
  <c r="D133" i="38"/>
  <c r="D149" i="39" s="1"/>
  <c r="D175" i="40" s="1"/>
  <c r="D134" i="38"/>
  <c r="D150" i="39" s="1"/>
  <c r="D176" i="40" s="1"/>
  <c r="D135" i="38"/>
  <c r="D151" i="39" s="1"/>
  <c r="D177" i="40" s="1"/>
  <c r="D136" i="38"/>
  <c r="D152" i="39" s="1"/>
  <c r="D178" i="40" s="1"/>
  <c r="D137" i="38"/>
  <c r="D153" i="39" s="1"/>
  <c r="D179" i="40" s="1"/>
  <c r="D138" i="38"/>
  <c r="D154" i="39" s="1"/>
  <c r="D180" i="40" s="1"/>
  <c r="D139" i="38"/>
  <c r="D155" i="39" s="1"/>
  <c r="D181" i="40" s="1"/>
  <c r="D140" i="38"/>
  <c r="D156" i="39" s="1"/>
  <c r="D182" i="40" s="1"/>
  <c r="D141" i="38"/>
  <c r="D157" i="39" s="1"/>
  <c r="D183" i="40" s="1"/>
  <c r="D142" i="38"/>
  <c r="D158" i="39" s="1"/>
  <c r="D184" i="40" s="1"/>
  <c r="D143" i="38"/>
  <c r="D159" i="39" s="1"/>
  <c r="D185" i="40" s="1"/>
  <c r="D144" i="38"/>
  <c r="D160" i="39" s="1"/>
  <c r="D186" i="40" s="1"/>
  <c r="D145" i="38"/>
  <c r="D161" i="39" s="1"/>
  <c r="D187" i="40" s="1"/>
  <c r="D146" i="38"/>
  <c r="D162" i="39" s="1"/>
  <c r="D188" i="40" s="1"/>
  <c r="D147" i="38"/>
  <c r="D163" i="39" s="1"/>
  <c r="D189" i="40" s="1"/>
  <c r="D148" i="38"/>
  <c r="D164" i="39" s="1"/>
  <c r="D190" i="40" s="1"/>
  <c r="D149" i="38"/>
  <c r="D165" i="39" s="1"/>
  <c r="D191" i="40" s="1"/>
  <c r="D150" i="38"/>
  <c r="D166" i="39" s="1"/>
  <c r="D192" i="40" s="1"/>
  <c r="D151" i="38"/>
  <c r="D167" i="39" s="1"/>
  <c r="D193" i="40" s="1"/>
  <c r="D152" i="38"/>
  <c r="D168" i="39" s="1"/>
  <c r="D194" i="40" s="1"/>
  <c r="D153" i="38"/>
  <c r="D169" i="39" s="1"/>
  <c r="D195" i="40" s="1"/>
  <c r="D154" i="38"/>
  <c r="D170" i="39" s="1"/>
  <c r="D196" i="40" s="1"/>
  <c r="D155" i="38"/>
  <c r="D171" i="39" s="1"/>
  <c r="D197" i="40" s="1"/>
  <c r="D156" i="38"/>
  <c r="D172" i="39" s="1"/>
  <c r="D198" i="40" s="1"/>
  <c r="D157" i="38"/>
  <c r="D173" i="39" s="1"/>
  <c r="D199" i="40" s="1"/>
  <c r="D158" i="38"/>
  <c r="D174" i="39" s="1"/>
  <c r="D200" i="40" s="1"/>
  <c r="D159" i="38"/>
  <c r="D175" i="39" s="1"/>
  <c r="D201" i="40" s="1"/>
  <c r="D160" i="38"/>
  <c r="D176" i="39" s="1"/>
  <c r="D202" i="40" s="1"/>
  <c r="D161" i="38"/>
  <c r="D177" i="39" s="1"/>
  <c r="D203" i="40" s="1"/>
  <c r="D162" i="38"/>
  <c r="D178" i="39" s="1"/>
  <c r="D204" i="40" s="1"/>
  <c r="D163" i="38"/>
  <c r="D179" i="39" s="1"/>
  <c r="D205" i="40" s="1"/>
  <c r="D164" i="38"/>
  <c r="D180" i="39" s="1"/>
  <c r="D206" i="40" s="1"/>
  <c r="D165" i="38"/>
  <c r="D181" i="39" s="1"/>
  <c r="D207" i="40" s="1"/>
  <c r="D166" i="38"/>
  <c r="D182" i="39" s="1"/>
  <c r="D208" i="40" s="1"/>
  <c r="D167" i="38"/>
  <c r="D183" i="39" s="1"/>
  <c r="D209" i="40" s="1"/>
  <c r="D168" i="38"/>
  <c r="D184" i="39" s="1"/>
  <c r="D210" i="40" s="1"/>
  <c r="D169" i="38"/>
  <c r="D185" i="39" s="1"/>
  <c r="D211" i="40" s="1"/>
  <c r="D170" i="38"/>
  <c r="D186" i="39" s="1"/>
  <c r="D212" i="40" s="1"/>
  <c r="D171" i="38"/>
  <c r="D187" i="39" s="1"/>
  <c r="D213" i="40" s="1"/>
  <c r="D172" i="38"/>
  <c r="D188" i="39" s="1"/>
  <c r="D214" i="40" s="1"/>
  <c r="D173" i="38"/>
  <c r="D189" i="39" s="1"/>
  <c r="D215" i="40" s="1"/>
  <c r="D174" i="38"/>
  <c r="D190" i="39" s="1"/>
  <c r="D216" i="40" s="1"/>
  <c r="D175" i="38"/>
  <c r="D191" i="39" s="1"/>
  <c r="D217" i="40" s="1"/>
  <c r="D176" i="38"/>
  <c r="D192" i="39" s="1"/>
  <c r="D218" i="40" s="1"/>
  <c r="D177" i="38"/>
  <c r="D193" i="39" s="1"/>
  <c r="D219" i="40" s="1"/>
  <c r="D178" i="38"/>
  <c r="D194" i="39" s="1"/>
  <c r="D220" i="40" s="1"/>
  <c r="D179" i="38"/>
  <c r="D195" i="39" s="1"/>
  <c r="D221" i="40" s="1"/>
  <c r="D180" i="38"/>
  <c r="D196" i="39" s="1"/>
  <c r="D222" i="40" s="1"/>
  <c r="D181" i="38"/>
  <c r="D197" i="39" s="1"/>
  <c r="D223" i="40" s="1"/>
  <c r="D182" i="38"/>
  <c r="D198" i="39" s="1"/>
  <c r="D224" i="40" s="1"/>
  <c r="D183" i="38"/>
  <c r="D199" i="39" s="1"/>
  <c r="D225" i="40" s="1"/>
  <c r="D184" i="38"/>
  <c r="D200" i="39" s="1"/>
  <c r="D226" i="40" s="1"/>
  <c r="D185" i="38"/>
  <c r="D201" i="39" s="1"/>
  <c r="D227" i="40" s="1"/>
  <c r="D186" i="38"/>
  <c r="D202" i="39" s="1"/>
  <c r="D228" i="40" s="1"/>
  <c r="D187" i="38"/>
  <c r="D203" i="39" s="1"/>
  <c r="D229" i="40" s="1"/>
  <c r="D188" i="38"/>
  <c r="D204" i="39" s="1"/>
  <c r="D230" i="40" s="1"/>
  <c r="D189" i="38"/>
  <c r="D205" i="39" s="1"/>
  <c r="D231" i="40" s="1"/>
  <c r="D190" i="38"/>
  <c r="D206" i="39" s="1"/>
  <c r="D232" i="40" s="1"/>
  <c r="D191" i="38"/>
  <c r="D207" i="39" s="1"/>
  <c r="D233" i="40" s="1"/>
  <c r="D192" i="38"/>
  <c r="D208" i="39" s="1"/>
  <c r="D234" i="40" s="1"/>
  <c r="D193" i="38"/>
  <c r="D209" i="39" s="1"/>
  <c r="D235" i="40" s="1"/>
  <c r="D194" i="38"/>
  <c r="D210" i="39" s="1"/>
  <c r="D236" i="40" s="1"/>
  <c r="D195" i="38"/>
  <c r="D211" i="39" s="1"/>
  <c r="D237" i="40" s="1"/>
  <c r="D196" i="38"/>
  <c r="D212" i="39" s="1"/>
  <c r="D238" i="40" s="1"/>
  <c r="D197" i="38"/>
  <c r="D213" i="39" s="1"/>
  <c r="D239" i="40" s="1"/>
  <c r="D198" i="38"/>
  <c r="D214" i="39" s="1"/>
  <c r="D240" i="40" s="1"/>
  <c r="D199" i="38"/>
  <c r="D215" i="39" s="1"/>
  <c r="D241" i="40" s="1"/>
  <c r="D200" i="38"/>
  <c r="D216" i="39" s="1"/>
  <c r="D242" i="40" s="1"/>
  <c r="D201" i="38"/>
  <c r="D217" i="39" s="1"/>
  <c r="D243" i="40" s="1"/>
  <c r="D202" i="38"/>
  <c r="D218" i="39" s="1"/>
  <c r="D244" i="40" s="1"/>
  <c r="D203" i="38"/>
  <c r="D219" i="39" s="1"/>
  <c r="D245" i="40" s="1"/>
  <c r="D204" i="38"/>
  <c r="D220" i="39" s="1"/>
  <c r="D246" i="40" s="1"/>
  <c r="D205" i="38"/>
  <c r="D221" i="39" s="1"/>
  <c r="D247" i="40" s="1"/>
  <c r="D206" i="38"/>
  <c r="D222" i="39" s="1"/>
  <c r="D248" i="40" s="1"/>
  <c r="D207" i="38"/>
  <c r="D223" i="39" s="1"/>
  <c r="D249" i="40" s="1"/>
  <c r="D208" i="38"/>
  <c r="D224" i="39" s="1"/>
  <c r="D250" i="40" s="1"/>
  <c r="D209" i="38"/>
  <c r="D225" i="39" s="1"/>
  <c r="D251" i="40" s="1"/>
  <c r="D210" i="38"/>
  <c r="D226" i="39" s="1"/>
  <c r="D252" i="40" s="1"/>
  <c r="D211" i="38"/>
  <c r="D227" i="39" s="1"/>
  <c r="D253" i="40" s="1"/>
  <c r="D212" i="38"/>
  <c r="D228" i="39" s="1"/>
  <c r="D254" i="40" s="1"/>
  <c r="D213" i="38"/>
  <c r="D229" i="39" s="1"/>
  <c r="D255" i="40" s="1"/>
  <c r="D214" i="38"/>
  <c r="D230" i="39" s="1"/>
  <c r="D256" i="40" s="1"/>
  <c r="D215" i="38"/>
  <c r="D231" i="39" s="1"/>
  <c r="D257" i="40" s="1"/>
  <c r="D216" i="38"/>
  <c r="D232" i="39" s="1"/>
  <c r="D258" i="40" s="1"/>
  <c r="D217" i="38"/>
  <c r="D233" i="39" s="1"/>
  <c r="D259" i="40" s="1"/>
  <c r="D218" i="38"/>
  <c r="D234" i="39" s="1"/>
  <c r="D260" i="40" s="1"/>
  <c r="D219" i="38"/>
  <c r="D235" i="39" s="1"/>
  <c r="D261" i="40" s="1"/>
  <c r="D220" i="38"/>
  <c r="D236" i="39" s="1"/>
  <c r="D262" i="40" s="1"/>
  <c r="D221" i="38"/>
  <c r="D237" i="39" s="1"/>
  <c r="D263" i="40" s="1"/>
  <c r="D222" i="38"/>
  <c r="D238" i="39" s="1"/>
  <c r="D264" i="40" s="1"/>
  <c r="D223" i="38"/>
  <c r="D239" i="39" s="1"/>
  <c r="D265" i="40" s="1"/>
  <c r="D224" i="38"/>
  <c r="D240" i="39" s="1"/>
  <c r="D266" i="40" s="1"/>
  <c r="D225" i="38"/>
  <c r="D241" i="39" s="1"/>
  <c r="D267" i="40" s="1"/>
  <c r="D226" i="38"/>
  <c r="D242" i="39" s="1"/>
  <c r="D268" i="40" s="1"/>
  <c r="D227" i="38"/>
  <c r="D243" i="39" s="1"/>
  <c r="D269" i="40" s="1"/>
  <c r="D228" i="38"/>
  <c r="D244" i="39" s="1"/>
  <c r="D270" i="40" s="1"/>
  <c r="D229" i="38"/>
  <c r="D245" i="39" s="1"/>
  <c r="D271" i="40" s="1"/>
  <c r="D230" i="38"/>
  <c r="D246" i="39" s="1"/>
  <c r="D272" i="40" s="1"/>
  <c r="D231" i="38"/>
  <c r="D247" i="39" s="1"/>
  <c r="D273" i="40" s="1"/>
  <c r="D232" i="38"/>
  <c r="D248" i="39" s="1"/>
  <c r="D274" i="40" s="1"/>
  <c r="D233" i="38"/>
  <c r="D249" i="39" s="1"/>
  <c r="D275" i="40" s="1"/>
  <c r="D234" i="38"/>
  <c r="D250" i="39" s="1"/>
  <c r="D276" i="40" s="1"/>
  <c r="D235" i="38"/>
  <c r="D251" i="39" s="1"/>
  <c r="D277" i="40" s="1"/>
  <c r="D236" i="38"/>
  <c r="D252" i="39" s="1"/>
  <c r="D278" i="40" s="1"/>
  <c r="D237" i="38"/>
  <c r="D253" i="39" s="1"/>
  <c r="D279" i="40" s="1"/>
  <c r="D238" i="38"/>
  <c r="D254" i="39" s="1"/>
  <c r="D280" i="40" s="1"/>
  <c r="D239" i="38"/>
  <c r="D255" i="39" s="1"/>
  <c r="D281" i="40" s="1"/>
  <c r="D240" i="38"/>
  <c r="D256" i="39" s="1"/>
  <c r="D282" i="40" s="1"/>
  <c r="D241" i="38"/>
  <c r="D257" i="39" s="1"/>
  <c r="D283" i="40" s="1"/>
  <c r="D242" i="38"/>
  <c r="D258" i="39" s="1"/>
  <c r="D284" i="40" s="1"/>
  <c r="D243" i="38"/>
  <c r="D259" i="39" s="1"/>
  <c r="D285" i="40" s="1"/>
  <c r="D244" i="38"/>
  <c r="D260" i="39" s="1"/>
  <c r="D286" i="40" s="1"/>
  <c r="D245" i="38"/>
  <c r="D261" i="39" s="1"/>
  <c r="D287" i="40" s="1"/>
  <c r="D246" i="38"/>
  <c r="D262" i="39" s="1"/>
  <c r="D288" i="40" s="1"/>
  <c r="D247" i="38"/>
  <c r="D263" i="39" s="1"/>
  <c r="D289" i="40" s="1"/>
  <c r="D248" i="38"/>
  <c r="D264" i="39" s="1"/>
  <c r="D290" i="40" s="1"/>
  <c r="D249" i="38"/>
  <c r="D265" i="39" s="1"/>
  <c r="D291" i="40" s="1"/>
  <c r="D250" i="38"/>
  <c r="D266" i="39" s="1"/>
  <c r="D292" i="40" s="1"/>
  <c r="D251" i="38"/>
  <c r="D267" i="39" s="1"/>
  <c r="D293" i="40" s="1"/>
  <c r="D252" i="38"/>
  <c r="D268" i="39" s="1"/>
  <c r="D294" i="40" s="1"/>
  <c r="D253" i="38"/>
  <c r="D269" i="39" s="1"/>
  <c r="D295" i="40" s="1"/>
  <c r="D254" i="38"/>
  <c r="D270" i="39" s="1"/>
  <c r="D296" i="40" s="1"/>
  <c r="D255" i="38"/>
  <c r="D271" i="39" s="1"/>
  <c r="D297" i="40" s="1"/>
  <c r="D256" i="38"/>
  <c r="D272" i="39" s="1"/>
  <c r="D298" i="40" s="1"/>
  <c r="D257" i="38"/>
  <c r="D273" i="39" s="1"/>
  <c r="D299" i="40" s="1"/>
  <c r="D258" i="38"/>
  <c r="D274" i="39" s="1"/>
  <c r="D300" i="40" s="1"/>
  <c r="D259" i="38"/>
  <c r="D275" i="39" s="1"/>
  <c r="D301" i="40" s="1"/>
  <c r="D260" i="38"/>
  <c r="D276" i="39" s="1"/>
  <c r="D302" i="40" s="1"/>
  <c r="D261" i="38"/>
  <c r="D277" i="39" s="1"/>
  <c r="D303" i="40" s="1"/>
  <c r="D262" i="38"/>
  <c r="D278" i="39" s="1"/>
  <c r="D304" i="40" s="1"/>
  <c r="D263" i="38"/>
  <c r="D279" i="39" s="1"/>
  <c r="D305" i="40" s="1"/>
  <c r="D264" i="38"/>
  <c r="D280" i="39" s="1"/>
  <c r="D306" i="40" s="1"/>
  <c r="D265" i="38"/>
  <c r="D281" i="39" s="1"/>
  <c r="D307" i="40" s="1"/>
  <c r="D266" i="38"/>
  <c r="D282" i="39" s="1"/>
  <c r="D308" i="40" s="1"/>
  <c r="D267" i="38"/>
  <c r="D283" i="39" s="1"/>
  <c r="D309" i="40" s="1"/>
  <c r="D268" i="38"/>
  <c r="D284" i="39" s="1"/>
  <c r="D310" i="40" s="1"/>
  <c r="D269" i="38"/>
  <c r="D285" i="39" s="1"/>
  <c r="D311" i="40" s="1"/>
  <c r="D270" i="38"/>
  <c r="D286" i="39" s="1"/>
  <c r="D312" i="40" s="1"/>
  <c r="D271" i="38"/>
  <c r="D287" i="39" s="1"/>
  <c r="D313" i="40" s="1"/>
  <c r="D272" i="38"/>
  <c r="D288" i="39" s="1"/>
  <c r="D314" i="40" s="1"/>
  <c r="D273" i="38"/>
  <c r="D289" i="39" s="1"/>
  <c r="D315" i="40" s="1"/>
  <c r="D274" i="38"/>
  <c r="D290" i="39" s="1"/>
  <c r="D316" i="40" s="1"/>
  <c r="D275" i="38"/>
  <c r="D291" i="39" s="1"/>
  <c r="D317" i="40" s="1"/>
  <c r="D276" i="38"/>
  <c r="D292" i="39" s="1"/>
  <c r="D318" i="40" s="1"/>
  <c r="D277" i="38"/>
  <c r="D293" i="39" s="1"/>
  <c r="D319" i="40" s="1"/>
  <c r="D278" i="38"/>
  <c r="D294" i="39" s="1"/>
  <c r="D320" i="40" s="1"/>
  <c r="D279" i="38"/>
  <c r="D295" i="39" s="1"/>
  <c r="D321" i="40" s="1"/>
  <c r="D280" i="38"/>
  <c r="D296" i="39" s="1"/>
  <c r="D322" i="40" s="1"/>
  <c r="D281" i="38"/>
  <c r="D297" i="39" s="1"/>
  <c r="D323" i="40" s="1"/>
  <c r="D282" i="38"/>
  <c r="D298" i="39" s="1"/>
  <c r="D324" i="40" s="1"/>
  <c r="D283" i="38"/>
  <c r="D299" i="39" s="1"/>
  <c r="D325" i="40" s="1"/>
  <c r="D284" i="38"/>
  <c r="D300" i="39" s="1"/>
  <c r="D326" i="40" s="1"/>
  <c r="D285" i="38"/>
  <c r="D301" i="39" s="1"/>
  <c r="D327" i="40" s="1"/>
  <c r="D286" i="38"/>
  <c r="D302" i="39" s="1"/>
  <c r="D328" i="40" s="1"/>
  <c r="D287" i="38"/>
  <c r="D303" i="39" s="1"/>
  <c r="D329" i="40" s="1"/>
  <c r="D288" i="38"/>
  <c r="D304" i="39" s="1"/>
  <c r="D330" i="40" s="1"/>
  <c r="D289" i="38"/>
  <c r="D305" i="39" s="1"/>
  <c r="D331" i="40" s="1"/>
  <c r="D290" i="38"/>
  <c r="D306" i="39" s="1"/>
  <c r="D332" i="40" s="1"/>
  <c r="D291" i="38"/>
  <c r="D307" i="39" s="1"/>
  <c r="D333" i="40" s="1"/>
  <c r="D292" i="38"/>
  <c r="D308" i="39" s="1"/>
  <c r="D334" i="40" s="1"/>
  <c r="D293" i="38"/>
  <c r="D309" i="39" s="1"/>
  <c r="D335" i="40" s="1"/>
  <c r="D294" i="38"/>
  <c r="D310" i="39" s="1"/>
  <c r="D336" i="40" s="1"/>
  <c r="D295" i="38"/>
  <c r="D311" i="39" s="1"/>
  <c r="D337" i="40" s="1"/>
  <c r="D296" i="38"/>
  <c r="D312" i="39" s="1"/>
  <c r="D338" i="40" s="1"/>
  <c r="D297" i="38"/>
  <c r="D313" i="39" s="1"/>
  <c r="D339" i="40" s="1"/>
  <c r="D298" i="38"/>
  <c r="C100" i="38"/>
  <c r="C116" i="39" s="1"/>
  <c r="C142" i="40" s="1"/>
  <c r="C102" i="38"/>
  <c r="C118" i="39" s="1"/>
  <c r="C144" i="40" s="1"/>
  <c r="C103" i="38"/>
  <c r="C119" i="39" s="1"/>
  <c r="C145" i="40" s="1"/>
  <c r="C104" i="38"/>
  <c r="C120" i="39" s="1"/>
  <c r="C146" i="40" s="1"/>
  <c r="C105" i="38"/>
  <c r="C121" i="39" s="1"/>
  <c r="C147" i="40" s="1"/>
  <c r="C106" i="38"/>
  <c r="C122" i="39" s="1"/>
  <c r="C148" i="40" s="1"/>
  <c r="C107" i="38"/>
  <c r="C123" i="39" s="1"/>
  <c r="C149" i="40" s="1"/>
  <c r="C108" i="38"/>
  <c r="C124" i="39" s="1"/>
  <c r="C150" i="40" s="1"/>
  <c r="C109" i="38"/>
  <c r="C125" i="39" s="1"/>
  <c r="C151" i="40" s="1"/>
  <c r="C112" i="38"/>
  <c r="C128" i="39" s="1"/>
  <c r="C154" i="40" s="1"/>
  <c r="C113" i="38"/>
  <c r="C129" i="39" s="1"/>
  <c r="C155" i="40" s="1"/>
  <c r="C114" i="38"/>
  <c r="C130" i="39" s="1"/>
  <c r="C156" i="40" s="1"/>
  <c r="C115" i="38"/>
  <c r="C131" i="39" s="1"/>
  <c r="C157" i="40" s="1"/>
  <c r="C116" i="38"/>
  <c r="C132" i="39" s="1"/>
  <c r="C158" i="40" s="1"/>
  <c r="C117" i="38"/>
  <c r="C133" i="39" s="1"/>
  <c r="C159" i="40" s="1"/>
  <c r="C118" i="38"/>
  <c r="C134" i="39" s="1"/>
  <c r="C160" i="40" s="1"/>
  <c r="C43" i="38"/>
  <c r="C44" i="38"/>
  <c r="C45" i="38"/>
  <c r="C46" i="38"/>
  <c r="C42" i="38"/>
  <c r="C40" i="38"/>
  <c r="C57" i="39" s="1"/>
  <c r="C83" i="40" s="1"/>
  <c r="D85" i="39" l="1"/>
  <c r="D83" i="39"/>
  <c r="D81" i="39"/>
  <c r="D84" i="39"/>
  <c r="D86" i="39"/>
  <c r="D82" i="39"/>
  <c r="D314" i="39"/>
  <c r="D340" i="40" s="1"/>
  <c r="A211" i="15"/>
  <c r="A210" i="15"/>
  <c r="B243" i="14"/>
  <c r="B244" i="14"/>
  <c r="A244" i="14"/>
  <c r="A243" i="14"/>
  <c r="E129" i="39" l="1"/>
  <c r="C120" i="38"/>
  <c r="C136" i="39" s="1"/>
  <c r="C162" i="40" s="1"/>
  <c r="C121" i="38"/>
  <c r="C137" i="39" s="1"/>
  <c r="C163" i="40" s="1"/>
  <c r="C122" i="38"/>
  <c r="C138" i="39" s="1"/>
  <c r="C164" i="40" s="1"/>
  <c r="C123" i="38"/>
  <c r="C139" i="39" s="1"/>
  <c r="C165" i="40" s="1"/>
  <c r="C124" i="38"/>
  <c r="C140" i="39" s="1"/>
  <c r="C166" i="40" s="1"/>
  <c r="C125" i="38"/>
  <c r="C141" i="39" s="1"/>
  <c r="C167" i="40" s="1"/>
  <c r="C126" i="38"/>
  <c r="C142" i="39" s="1"/>
  <c r="C168" i="40" s="1"/>
  <c r="C127" i="38"/>
  <c r="C143" i="39" s="1"/>
  <c r="C169" i="40" s="1"/>
  <c r="C128" i="38"/>
  <c r="C144" i="39" s="1"/>
  <c r="C170" i="40" s="1"/>
  <c r="C129" i="38"/>
  <c r="C145" i="39" s="1"/>
  <c r="C171" i="40" s="1"/>
  <c r="C130" i="38"/>
  <c r="C146" i="39" s="1"/>
  <c r="C172" i="40" s="1"/>
  <c r="C131" i="38"/>
  <c r="C147" i="39" s="1"/>
  <c r="C173" i="40" s="1"/>
  <c r="C132" i="38"/>
  <c r="C148" i="39" s="1"/>
  <c r="C174" i="40" s="1"/>
  <c r="C133" i="38"/>
  <c r="C149" i="39" s="1"/>
  <c r="C175" i="40" s="1"/>
  <c r="C134" i="38"/>
  <c r="C150" i="39" s="1"/>
  <c r="C176" i="40" s="1"/>
  <c r="C135" i="38"/>
  <c r="C151" i="39" s="1"/>
  <c r="C177" i="40" s="1"/>
  <c r="C136" i="38"/>
  <c r="C152" i="39" s="1"/>
  <c r="C178" i="40" s="1"/>
  <c r="C137" i="38"/>
  <c r="C153" i="39" s="1"/>
  <c r="C179" i="40" s="1"/>
  <c r="C138" i="38"/>
  <c r="C154" i="39" s="1"/>
  <c r="C180" i="40" s="1"/>
  <c r="C139" i="38"/>
  <c r="C155" i="39" s="1"/>
  <c r="C181" i="40" s="1"/>
  <c r="C140" i="38"/>
  <c r="C156" i="39" s="1"/>
  <c r="C182" i="40" s="1"/>
  <c r="C141" i="38"/>
  <c r="C157" i="39" s="1"/>
  <c r="C183" i="40" s="1"/>
  <c r="C142" i="38"/>
  <c r="C158" i="39" s="1"/>
  <c r="C184" i="40" s="1"/>
  <c r="C143" i="38"/>
  <c r="C159" i="39" s="1"/>
  <c r="C185" i="40" s="1"/>
  <c r="C144" i="38"/>
  <c r="C160" i="39" s="1"/>
  <c r="C186" i="40" s="1"/>
  <c r="C145" i="38"/>
  <c r="C161" i="39" s="1"/>
  <c r="C187" i="40" s="1"/>
  <c r="C146" i="38"/>
  <c r="C162" i="39" s="1"/>
  <c r="C188" i="40" s="1"/>
  <c r="C147" i="38"/>
  <c r="C163" i="39" s="1"/>
  <c r="C189" i="40" s="1"/>
  <c r="C148" i="38"/>
  <c r="C164" i="39" s="1"/>
  <c r="C190" i="40" s="1"/>
  <c r="C149" i="38"/>
  <c r="C165" i="39" s="1"/>
  <c r="C191" i="40" s="1"/>
  <c r="C150" i="38"/>
  <c r="C166" i="39" s="1"/>
  <c r="C192" i="40" s="1"/>
  <c r="C151" i="38"/>
  <c r="C167" i="39" s="1"/>
  <c r="C193" i="40" s="1"/>
  <c r="C152" i="38"/>
  <c r="C168" i="39" s="1"/>
  <c r="C194" i="40" s="1"/>
  <c r="C153" i="38"/>
  <c r="C169" i="39" s="1"/>
  <c r="C195" i="40" s="1"/>
  <c r="C154" i="38"/>
  <c r="C170" i="39" s="1"/>
  <c r="C196" i="40" s="1"/>
  <c r="C155" i="38"/>
  <c r="C171" i="39" s="1"/>
  <c r="C197" i="40" s="1"/>
  <c r="C156" i="38"/>
  <c r="C172" i="39" s="1"/>
  <c r="C198" i="40" s="1"/>
  <c r="C157" i="38"/>
  <c r="C173" i="39" s="1"/>
  <c r="C199" i="40" s="1"/>
  <c r="C158" i="38"/>
  <c r="C174" i="39" s="1"/>
  <c r="C200" i="40" s="1"/>
  <c r="C159" i="38"/>
  <c r="C175" i="39" s="1"/>
  <c r="C201" i="40" s="1"/>
  <c r="C160" i="38"/>
  <c r="C176" i="39" s="1"/>
  <c r="C202" i="40" s="1"/>
  <c r="C161" i="38"/>
  <c r="C177" i="39" s="1"/>
  <c r="C203" i="40" s="1"/>
  <c r="C162" i="38"/>
  <c r="C178" i="39" s="1"/>
  <c r="C204" i="40" s="1"/>
  <c r="C163" i="38"/>
  <c r="C179" i="39" s="1"/>
  <c r="C205" i="40" s="1"/>
  <c r="C164" i="38"/>
  <c r="C180" i="39" s="1"/>
  <c r="C206" i="40" s="1"/>
  <c r="C165" i="38"/>
  <c r="C181" i="39" s="1"/>
  <c r="C207" i="40" s="1"/>
  <c r="C166" i="38"/>
  <c r="C182" i="39" s="1"/>
  <c r="C208" i="40" s="1"/>
  <c r="C167" i="38"/>
  <c r="C183" i="39" s="1"/>
  <c r="C209" i="40" s="1"/>
  <c r="C168" i="38"/>
  <c r="C184" i="39" s="1"/>
  <c r="C210" i="40" s="1"/>
  <c r="C169" i="38"/>
  <c r="C185" i="39" s="1"/>
  <c r="C211" i="40" s="1"/>
  <c r="C170" i="38"/>
  <c r="C186" i="39" s="1"/>
  <c r="C212" i="40" s="1"/>
  <c r="C171" i="38"/>
  <c r="C187" i="39" s="1"/>
  <c r="C213" i="40" s="1"/>
  <c r="C172" i="38"/>
  <c r="C188" i="39" s="1"/>
  <c r="C214" i="40" s="1"/>
  <c r="C173" i="38"/>
  <c r="C189" i="39" s="1"/>
  <c r="C215" i="40" s="1"/>
  <c r="C174" i="38"/>
  <c r="C190" i="39" s="1"/>
  <c r="C216" i="40" s="1"/>
  <c r="C175" i="38"/>
  <c r="C191" i="39" s="1"/>
  <c r="C217" i="40" s="1"/>
  <c r="C176" i="38"/>
  <c r="C192" i="39" s="1"/>
  <c r="C218" i="40" s="1"/>
  <c r="C177" i="38"/>
  <c r="C193" i="39" s="1"/>
  <c r="C219" i="40" s="1"/>
  <c r="C178" i="38"/>
  <c r="C194" i="39" s="1"/>
  <c r="C220" i="40" s="1"/>
  <c r="C179" i="38"/>
  <c r="C195" i="39" s="1"/>
  <c r="C221" i="40" s="1"/>
  <c r="C180" i="38"/>
  <c r="C196" i="39" s="1"/>
  <c r="C222" i="40" s="1"/>
  <c r="C181" i="38"/>
  <c r="C197" i="39" s="1"/>
  <c r="C223" i="40" s="1"/>
  <c r="C182" i="38"/>
  <c r="C198" i="39" s="1"/>
  <c r="C224" i="40" s="1"/>
  <c r="C183" i="38"/>
  <c r="C199" i="39" s="1"/>
  <c r="C225" i="40" s="1"/>
  <c r="C184" i="38"/>
  <c r="C200" i="39" s="1"/>
  <c r="C226" i="40" s="1"/>
  <c r="C185" i="38"/>
  <c r="C201" i="39" s="1"/>
  <c r="C227" i="40" s="1"/>
  <c r="C186" i="38"/>
  <c r="C202" i="39" s="1"/>
  <c r="C228" i="40" s="1"/>
  <c r="C187" i="38"/>
  <c r="C203" i="39" s="1"/>
  <c r="C229" i="40" s="1"/>
  <c r="C188" i="38"/>
  <c r="C204" i="39" s="1"/>
  <c r="C230" i="40" s="1"/>
  <c r="C189" i="38"/>
  <c r="C205" i="39" s="1"/>
  <c r="C231" i="40" s="1"/>
  <c r="C190" i="38"/>
  <c r="C206" i="39" s="1"/>
  <c r="C232" i="40" s="1"/>
  <c r="C191" i="38"/>
  <c r="C207" i="39" s="1"/>
  <c r="C233" i="40" s="1"/>
  <c r="C192" i="38"/>
  <c r="C208" i="39" s="1"/>
  <c r="C234" i="40" s="1"/>
  <c r="C193" i="38"/>
  <c r="C209" i="39" s="1"/>
  <c r="C235" i="40" s="1"/>
  <c r="C194" i="38"/>
  <c r="C210" i="39" s="1"/>
  <c r="C236" i="40" s="1"/>
  <c r="C195" i="38"/>
  <c r="C211" i="39" s="1"/>
  <c r="C237" i="40" s="1"/>
  <c r="C196" i="38"/>
  <c r="C212" i="39" s="1"/>
  <c r="C238" i="40" s="1"/>
  <c r="C197" i="38"/>
  <c r="C213" i="39" s="1"/>
  <c r="C239" i="40" s="1"/>
  <c r="C198" i="38"/>
  <c r="C214" i="39" s="1"/>
  <c r="C240" i="40" s="1"/>
  <c r="C199" i="38"/>
  <c r="C215" i="39" s="1"/>
  <c r="C241" i="40" s="1"/>
  <c r="C200" i="38"/>
  <c r="C216" i="39" s="1"/>
  <c r="C242" i="40" s="1"/>
  <c r="C201" i="38"/>
  <c r="C217" i="39" s="1"/>
  <c r="C243" i="40" s="1"/>
  <c r="C202" i="38"/>
  <c r="C218" i="39" s="1"/>
  <c r="C244" i="40" s="1"/>
  <c r="C203" i="38"/>
  <c r="C219" i="39" s="1"/>
  <c r="C245" i="40" s="1"/>
  <c r="C204" i="38"/>
  <c r="C220" i="39" s="1"/>
  <c r="C246" i="40" s="1"/>
  <c r="C205" i="38"/>
  <c r="C221" i="39" s="1"/>
  <c r="C247" i="40" s="1"/>
  <c r="C206" i="38"/>
  <c r="C222" i="39" s="1"/>
  <c r="C248" i="40" s="1"/>
  <c r="C207" i="38"/>
  <c r="C223" i="39" s="1"/>
  <c r="C249" i="40" s="1"/>
  <c r="C208" i="38"/>
  <c r="C224" i="39" s="1"/>
  <c r="C250" i="40" s="1"/>
  <c r="C209" i="38"/>
  <c r="C225" i="39" s="1"/>
  <c r="C251" i="40" s="1"/>
  <c r="C210" i="38"/>
  <c r="C226" i="39" s="1"/>
  <c r="C252" i="40" s="1"/>
  <c r="C211" i="38"/>
  <c r="C227" i="39" s="1"/>
  <c r="C253" i="40" s="1"/>
  <c r="C212" i="38"/>
  <c r="C228" i="39" s="1"/>
  <c r="C254" i="40" s="1"/>
  <c r="C213" i="38"/>
  <c r="C229" i="39" s="1"/>
  <c r="C255" i="40" s="1"/>
  <c r="C214" i="38"/>
  <c r="C230" i="39" s="1"/>
  <c r="C256" i="40" s="1"/>
  <c r="C215" i="38"/>
  <c r="C231" i="39" s="1"/>
  <c r="C257" i="40" s="1"/>
  <c r="C216" i="38"/>
  <c r="C232" i="39" s="1"/>
  <c r="C258" i="40" s="1"/>
  <c r="C217" i="38"/>
  <c r="C233" i="39" s="1"/>
  <c r="C259" i="40" s="1"/>
  <c r="C218" i="38"/>
  <c r="C234" i="39" s="1"/>
  <c r="C260" i="40" s="1"/>
  <c r="C219" i="38"/>
  <c r="C235" i="39" s="1"/>
  <c r="C261" i="40" s="1"/>
  <c r="C220" i="38"/>
  <c r="C236" i="39" s="1"/>
  <c r="C262" i="40" s="1"/>
  <c r="C221" i="38"/>
  <c r="C237" i="39" s="1"/>
  <c r="C263" i="40" s="1"/>
  <c r="C222" i="38"/>
  <c r="C238" i="39" s="1"/>
  <c r="C264" i="40" s="1"/>
  <c r="C223" i="38"/>
  <c r="C239" i="39" s="1"/>
  <c r="C265" i="40" s="1"/>
  <c r="C224" i="38"/>
  <c r="C240" i="39" s="1"/>
  <c r="C266" i="40" s="1"/>
  <c r="C225" i="38"/>
  <c r="C241" i="39" s="1"/>
  <c r="C267" i="40" s="1"/>
  <c r="C226" i="38"/>
  <c r="C242" i="39" s="1"/>
  <c r="C268" i="40" s="1"/>
  <c r="C227" i="38"/>
  <c r="C243" i="39" s="1"/>
  <c r="C269" i="40" s="1"/>
  <c r="C228" i="38"/>
  <c r="C244" i="39" s="1"/>
  <c r="C270" i="40" s="1"/>
  <c r="C229" i="38"/>
  <c r="C245" i="39" s="1"/>
  <c r="C271" i="40" s="1"/>
  <c r="C230" i="38"/>
  <c r="C246" i="39" s="1"/>
  <c r="C272" i="40" s="1"/>
  <c r="C231" i="38"/>
  <c r="C247" i="39" s="1"/>
  <c r="C273" i="40" s="1"/>
  <c r="C232" i="38"/>
  <c r="C248" i="39" s="1"/>
  <c r="C274" i="40" s="1"/>
  <c r="C233" i="38"/>
  <c r="C249" i="39" s="1"/>
  <c r="C275" i="40" s="1"/>
  <c r="C234" i="38"/>
  <c r="C250" i="39" s="1"/>
  <c r="C276" i="40" s="1"/>
  <c r="C235" i="38"/>
  <c r="C251" i="39" s="1"/>
  <c r="C277" i="40" s="1"/>
  <c r="C236" i="38"/>
  <c r="C252" i="39" s="1"/>
  <c r="C278" i="40" s="1"/>
  <c r="C237" i="38"/>
  <c r="C253" i="39" s="1"/>
  <c r="C279" i="40" s="1"/>
  <c r="C238" i="38"/>
  <c r="C254" i="39" s="1"/>
  <c r="C280" i="40" s="1"/>
  <c r="C119" i="38"/>
  <c r="C135" i="39" s="1"/>
  <c r="C161" i="40" s="1"/>
  <c r="E163" i="15"/>
  <c r="B164" i="15"/>
  <c r="B165" i="15"/>
  <c r="B166" i="15"/>
  <c r="B167" i="15"/>
  <c r="B168" i="15"/>
  <c r="B163" i="15"/>
  <c r="C86" i="40"/>
  <c r="C87" i="40"/>
  <c r="C88" i="40"/>
  <c r="C89" i="40"/>
  <c r="C90" i="40"/>
  <c r="A163" i="15"/>
  <c r="C85" i="40" s="1"/>
  <c r="E185" i="14"/>
  <c r="C60" i="39"/>
  <c r="C61" i="39"/>
  <c r="C62" i="39"/>
  <c r="C63" i="39"/>
  <c r="C64" i="39"/>
  <c r="A185" i="14"/>
  <c r="C59" i="39" s="1"/>
  <c r="A122" i="15"/>
  <c r="E191" i="15" l="1"/>
  <c r="F224" i="14"/>
  <c r="D40" i="38"/>
  <c r="D57" i="39" s="1"/>
  <c r="D83" i="40" s="1"/>
  <c r="C268" i="38"/>
  <c r="C284" i="39" s="1"/>
  <c r="C310" i="40" s="1"/>
  <c r="C266" i="38"/>
  <c r="C282" i="39" s="1"/>
  <c r="C308" i="40" s="1"/>
  <c r="C264" i="38"/>
  <c r="C280" i="39" s="1"/>
  <c r="C306" i="40" s="1"/>
  <c r="C262" i="38"/>
  <c r="C278" i="39" s="1"/>
  <c r="C304" i="40" s="1"/>
  <c r="C260" i="38"/>
  <c r="C276" i="39" s="1"/>
  <c r="C302" i="40" s="1"/>
  <c r="C258" i="38"/>
  <c r="C274" i="39" s="1"/>
  <c r="C300" i="40" s="1"/>
  <c r="C256" i="38"/>
  <c r="C272" i="39" s="1"/>
  <c r="C298" i="40" s="1"/>
  <c r="C254" i="38"/>
  <c r="C270" i="39" s="1"/>
  <c r="C296" i="40" s="1"/>
  <c r="C252" i="38"/>
  <c r="C268" i="39" s="1"/>
  <c r="C294" i="40" s="1"/>
  <c r="C250" i="38"/>
  <c r="C266" i="39" s="1"/>
  <c r="C292" i="40" s="1"/>
  <c r="C248" i="38"/>
  <c r="C264" i="39" s="1"/>
  <c r="C290" i="40" s="1"/>
  <c r="C246" i="38"/>
  <c r="C262" i="39" s="1"/>
  <c r="C288" i="40" s="1"/>
  <c r="C244" i="38"/>
  <c r="C260" i="39" s="1"/>
  <c r="C286" i="40" s="1"/>
  <c r="C242" i="38"/>
  <c r="C258" i="39" s="1"/>
  <c r="C284" i="40" s="1"/>
  <c r="C240" i="38"/>
  <c r="C256" i="39" s="1"/>
  <c r="C282" i="40" s="1"/>
  <c r="C267" i="38"/>
  <c r="C283" i="39" s="1"/>
  <c r="C309" i="40" s="1"/>
  <c r="C265" i="38"/>
  <c r="C281" i="39" s="1"/>
  <c r="C307" i="40" s="1"/>
  <c r="C263" i="38"/>
  <c r="C279" i="39" s="1"/>
  <c r="C305" i="40" s="1"/>
  <c r="C261" i="38"/>
  <c r="C277" i="39" s="1"/>
  <c r="C303" i="40" s="1"/>
  <c r="C259" i="38"/>
  <c r="C275" i="39" s="1"/>
  <c r="C301" i="40" s="1"/>
  <c r="C257" i="38"/>
  <c r="C273" i="39" s="1"/>
  <c r="C299" i="40" s="1"/>
  <c r="C255" i="38"/>
  <c r="C271" i="39" s="1"/>
  <c r="C297" i="40" s="1"/>
  <c r="C253" i="38"/>
  <c r="C269" i="39" s="1"/>
  <c r="C295" i="40" s="1"/>
  <c r="C251" i="38"/>
  <c r="C267" i="39" s="1"/>
  <c r="C293" i="40" s="1"/>
  <c r="C249" i="38"/>
  <c r="C265" i="39" s="1"/>
  <c r="C291" i="40" s="1"/>
  <c r="C247" i="38"/>
  <c r="C263" i="39" s="1"/>
  <c r="C289" i="40" s="1"/>
  <c r="C245" i="38"/>
  <c r="C261" i="39" s="1"/>
  <c r="C287" i="40" s="1"/>
  <c r="C243" i="38"/>
  <c r="C259" i="39" s="1"/>
  <c r="C285" i="40" s="1"/>
  <c r="C241" i="38"/>
  <c r="C257" i="39" s="1"/>
  <c r="C283" i="40" s="1"/>
  <c r="C239" i="38"/>
  <c r="C255" i="39" s="1"/>
  <c r="C281" i="40" s="1"/>
  <c r="A226" i="14" l="1"/>
  <c r="A228" i="14"/>
  <c r="A229" i="14"/>
  <c r="A230" i="14"/>
  <c r="A231" i="14"/>
  <c r="A232" i="14"/>
  <c r="A233" i="14"/>
  <c r="A234" i="14"/>
  <c r="A235" i="14"/>
  <c r="A238" i="14"/>
  <c r="A205" i="15" s="1"/>
  <c r="A239" i="14"/>
  <c r="A206" i="15" s="1"/>
  <c r="A240" i="14"/>
  <c r="A207" i="15" s="1"/>
  <c r="A241" i="14"/>
  <c r="A208" i="15" s="1"/>
  <c r="A242" i="14"/>
  <c r="A209" i="15" s="1"/>
  <c r="A245" i="14"/>
  <c r="A212" i="15" s="1"/>
  <c r="C101" i="39" l="1"/>
  <c r="D36" i="38"/>
  <c r="D53" i="39" s="1"/>
  <c r="D79" i="40" s="1"/>
  <c r="D37" i="38"/>
  <c r="D54" i="39" s="1"/>
  <c r="D80" i="40" s="1"/>
  <c r="D38" i="38"/>
  <c r="D55" i="39" s="1"/>
  <c r="D81" i="40" s="1"/>
  <c r="D39" i="38"/>
  <c r="D56" i="39" s="1"/>
  <c r="D82" i="40" s="1"/>
  <c r="D35" i="38"/>
  <c r="D52" i="39" s="1"/>
  <c r="D78" i="40" s="1"/>
  <c r="C36" i="38"/>
  <c r="C53" i="39" s="1"/>
  <c r="C79" i="40" s="1"/>
  <c r="C37" i="38"/>
  <c r="C54" i="39" s="1"/>
  <c r="C80" i="40" s="1"/>
  <c r="C38" i="38"/>
  <c r="C55" i="39" s="1"/>
  <c r="C81" i="40" s="1"/>
  <c r="C39" i="38"/>
  <c r="C56" i="39" s="1"/>
  <c r="C82" i="40" s="1"/>
  <c r="C35" i="38"/>
  <c r="C52" i="39" s="1"/>
  <c r="C78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16" i="39"/>
  <c r="A148" i="15"/>
  <c r="A147" i="15"/>
  <c r="A146" i="15"/>
  <c r="A145" i="15"/>
  <c r="A144" i="15"/>
  <c r="A170" i="14"/>
  <c r="A169" i="14"/>
  <c r="A168" i="14"/>
  <c r="A167" i="14"/>
  <c r="A166" i="14"/>
  <c r="G57" i="14"/>
  <c r="G84" i="14" s="1"/>
  <c r="C15" i="37" s="1"/>
  <c r="E118" i="15"/>
  <c r="E119" i="15"/>
  <c r="E120" i="15"/>
  <c r="E121" i="15"/>
  <c r="E117" i="15"/>
  <c r="B118" i="15"/>
  <c r="B119" i="15"/>
  <c r="B120" i="15"/>
  <c r="B121" i="15"/>
  <c r="B117" i="15"/>
  <c r="A121" i="15"/>
  <c r="A120" i="15"/>
  <c r="A119" i="15"/>
  <c r="A118" i="15"/>
  <c r="A117" i="15"/>
  <c r="C127" i="15"/>
  <c r="D127" i="15"/>
  <c r="E127" i="15"/>
  <c r="B127" i="15"/>
  <c r="C146" i="14"/>
  <c r="D146" i="14"/>
  <c r="E146" i="14"/>
  <c r="B146" i="14"/>
  <c r="F104" i="31"/>
  <c r="F127" i="15" s="1"/>
  <c r="F49" i="15"/>
  <c r="F136" i="15" s="1"/>
  <c r="F50" i="15"/>
  <c r="F137" i="15" s="1"/>
  <c r="F51" i="15"/>
  <c r="F48" i="15"/>
  <c r="F135" i="15" s="1"/>
  <c r="D49" i="15"/>
  <c r="D136" i="15" s="1"/>
  <c r="D50" i="15"/>
  <c r="D137" i="15" s="1"/>
  <c r="D51" i="15"/>
  <c r="D48" i="15"/>
  <c r="D135" i="15" s="1"/>
  <c r="A51" i="15"/>
  <c r="A50" i="15"/>
  <c r="A137" i="15" s="1"/>
  <c r="A49" i="15"/>
  <c r="A136" i="15" s="1"/>
  <c r="A48" i="15"/>
  <c r="A135" i="15" s="1"/>
  <c r="F47" i="14"/>
  <c r="F158" i="14" s="1"/>
  <c r="F48" i="14"/>
  <c r="F159" i="14" s="1"/>
  <c r="F49" i="14"/>
  <c r="F46" i="14"/>
  <c r="F157" i="14" s="1"/>
  <c r="D47" i="14"/>
  <c r="D158" i="14" s="1"/>
  <c r="D48" i="14"/>
  <c r="D159" i="14" s="1"/>
  <c r="D49" i="14"/>
  <c r="D46" i="14"/>
  <c r="D157" i="14" s="1"/>
  <c r="A49" i="14"/>
  <c r="A48" i="14"/>
  <c r="A159" i="14" s="1"/>
  <c r="A47" i="14"/>
  <c r="A158" i="14" s="1"/>
  <c r="A46" i="14"/>
  <c r="A157" i="14" s="1"/>
  <c r="F126" i="31"/>
  <c r="F127" i="31"/>
  <c r="G127" i="31" s="1"/>
  <c r="F125" i="31"/>
  <c r="D126" i="31"/>
  <c r="D127" i="31"/>
  <c r="D125" i="31"/>
  <c r="A127" i="31"/>
  <c r="A126" i="31"/>
  <c r="A125" i="31"/>
  <c r="D82" i="15"/>
  <c r="A82" i="15"/>
  <c r="D9" i="15"/>
  <c r="D9" i="14"/>
  <c r="F14" i="31"/>
  <c r="D98" i="38" l="1"/>
  <c r="D114" i="39" s="1"/>
  <c r="D140" i="40" s="1"/>
  <c r="C98" i="38"/>
  <c r="C114" i="39" s="1"/>
  <c r="C140" i="40" s="1"/>
  <c r="A193" i="15" l="1"/>
  <c r="A195" i="15"/>
  <c r="A196" i="15"/>
  <c r="A197" i="15"/>
  <c r="A198" i="15"/>
  <c r="A199" i="15"/>
  <c r="A200" i="15"/>
  <c r="A201" i="15"/>
  <c r="A202" i="15"/>
  <c r="A224" i="14"/>
  <c r="A191" i="15" s="1"/>
  <c r="F146" i="14" l="1"/>
  <c r="E145" i="15"/>
  <c r="E146" i="15"/>
  <c r="E147" i="15"/>
  <c r="E148" i="15"/>
  <c r="E144" i="15"/>
  <c r="E167" i="14"/>
  <c r="E168" i="14"/>
  <c r="E169" i="14"/>
  <c r="E170" i="14"/>
  <c r="E166" i="14"/>
  <c r="F128" i="15" l="1"/>
  <c r="E97" i="31" l="1"/>
  <c r="F97" i="31" s="1"/>
  <c r="E98" i="31"/>
  <c r="F98" i="31" s="1"/>
  <c r="E116" i="14"/>
  <c r="F116" i="14" s="1"/>
  <c r="E115" i="14"/>
  <c r="F115" i="14" s="1"/>
  <c r="E106" i="15"/>
  <c r="F106" i="15" s="1"/>
  <c r="E107" i="15"/>
  <c r="F107" i="15" s="1"/>
  <c r="E108" i="15"/>
  <c r="F108" i="15" s="1"/>
  <c r="F109" i="15" l="1"/>
  <c r="I23" i="37" s="1"/>
  <c r="D99" i="31"/>
  <c r="E96" i="31"/>
  <c r="F96" i="31" s="1"/>
  <c r="D117" i="14"/>
  <c r="E114" i="14"/>
  <c r="F114" i="14" s="1"/>
  <c r="F117" i="14" s="1"/>
  <c r="D109" i="15"/>
  <c r="E109" i="15"/>
  <c r="E99" i="31" l="1"/>
  <c r="F99" i="31"/>
  <c r="E117" i="14"/>
  <c r="B43" i="15" l="1"/>
  <c r="F13" i="14" l="1"/>
  <c r="F32" i="14"/>
  <c r="F33" i="14"/>
  <c r="F123" i="14"/>
  <c r="F124" i="14"/>
  <c r="F125" i="14"/>
  <c r="F126" i="14"/>
  <c r="F127" i="14"/>
  <c r="F34" i="14" l="1"/>
  <c r="F128" i="14"/>
  <c r="B25" i="15" l="1"/>
  <c r="H25" i="15" s="1"/>
  <c r="B24" i="15"/>
  <c r="H24" i="15" s="1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33" i="15"/>
  <c r="G33" i="15" s="1"/>
  <c r="F32" i="15"/>
  <c r="G32" i="15" s="1"/>
  <c r="B33" i="15"/>
  <c r="E32" i="15"/>
  <c r="G125" i="14"/>
  <c r="G124" i="14"/>
  <c r="B127" i="14"/>
  <c r="B126" i="14"/>
  <c r="B125" i="14"/>
  <c r="B124" i="14"/>
  <c r="E128" i="14"/>
  <c r="D128" i="14"/>
  <c r="G127" i="14"/>
  <c r="G126" i="14"/>
  <c r="F35" i="31"/>
  <c r="F34" i="31"/>
  <c r="B33" i="14"/>
  <c r="G32" i="14"/>
  <c r="E32" i="14"/>
  <c r="B35" i="31"/>
  <c r="B36" i="31" s="1"/>
  <c r="E34" i="31"/>
  <c r="G34" i="15" l="1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B34" i="15"/>
  <c r="H32" i="15"/>
  <c r="H33" i="15"/>
  <c r="F34" i="15"/>
  <c r="H124" i="14"/>
  <c r="H125" i="14"/>
  <c r="H126" i="14"/>
  <c r="H127" i="14"/>
  <c r="G123" i="14"/>
  <c r="G128" i="14" s="1"/>
  <c r="B34" i="14"/>
  <c r="H32" i="14"/>
  <c r="G34" i="31"/>
  <c r="D36" i="31" l="1"/>
  <c r="D34" i="15"/>
  <c r="D34" i="14"/>
  <c r="B41" i="15"/>
  <c r="F40" i="15"/>
  <c r="B41" i="14"/>
  <c r="H123" i="14"/>
  <c r="G33" i="14"/>
  <c r="G34" i="14" s="1"/>
  <c r="G35" i="31"/>
  <c r="G36" i="31" s="1"/>
  <c r="H34" i="31"/>
  <c r="F36" i="31"/>
  <c r="H33" i="14" l="1"/>
  <c r="H35" i="31"/>
  <c r="D1" i="40" l="1"/>
  <c r="D1" i="39"/>
  <c r="C138" i="40" l="1"/>
  <c r="C132" i="40"/>
  <c r="C125" i="40"/>
  <c r="C124" i="40"/>
  <c r="C123" i="40"/>
  <c r="C122" i="40"/>
  <c r="C121" i="40"/>
  <c r="C120" i="40"/>
  <c r="C119" i="40"/>
  <c r="C93" i="39"/>
  <c r="C94" i="39"/>
  <c r="C95" i="39"/>
  <c r="C96" i="39"/>
  <c r="C97" i="39"/>
  <c r="C98" i="39"/>
  <c r="C99" i="39"/>
  <c r="C106" i="39"/>
  <c r="C112" i="39"/>
  <c r="C96" i="38" l="1"/>
  <c r="C89" i="38"/>
  <c r="C82" i="38" l="1"/>
  <c r="C81" i="38"/>
  <c r="C80" i="38"/>
  <c r="C79" i="38"/>
  <c r="C78" i="38"/>
  <c r="C77" i="38"/>
  <c r="C76" i="38"/>
  <c r="D25" i="14" l="1"/>
  <c r="E9" i="39" l="1"/>
  <c r="E25" i="14"/>
  <c r="B13" i="15"/>
  <c r="B18" i="37" l="1"/>
  <c r="B10" i="37"/>
  <c r="C8" i="37"/>
  <c r="B3" i="37"/>
  <c r="D25" i="15"/>
  <c r="E25" i="15" s="1"/>
  <c r="G25" i="15" l="1"/>
  <c r="E9" i="40"/>
  <c r="D25" i="31"/>
  <c r="E25" i="31" s="1"/>
  <c r="A25" i="31"/>
  <c r="D13" i="31"/>
  <c r="D11" i="31"/>
  <c r="D24" i="15"/>
  <c r="E24" i="15" s="1"/>
  <c r="A24" i="15"/>
  <c r="D24" i="14"/>
  <c r="B13" i="14"/>
  <c r="E10" i="39" l="1"/>
  <c r="E24" i="14"/>
  <c r="G24" i="14" s="1"/>
  <c r="I24" i="14" s="1"/>
  <c r="G24" i="15"/>
  <c r="I24" i="15" s="1"/>
  <c r="E10" i="40"/>
  <c r="G25" i="31"/>
  <c r="I25" i="31" s="1"/>
  <c r="E10" i="38"/>
  <c r="B14" i="31" l="1"/>
  <c r="A12" i="31"/>
  <c r="F13" i="15"/>
  <c r="D12" i="15"/>
  <c r="D10" i="15"/>
  <c r="A10" i="15"/>
  <c r="A25" i="15" s="1"/>
  <c r="A2" i="31"/>
  <c r="A2" i="14"/>
  <c r="G25" i="14" l="1"/>
  <c r="D26" i="31"/>
  <c r="E9" i="38" l="1"/>
  <c r="E26" i="31"/>
  <c r="I26" i="14"/>
  <c r="A15" i="37" s="1"/>
  <c r="D44" i="15" l="1"/>
  <c r="D49" i="31"/>
  <c r="G26" i="31"/>
  <c r="A26" i="31"/>
  <c r="D43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F78" i="31" l="1"/>
  <c r="D84" i="31" s="1"/>
  <c r="E84" i="38" s="1"/>
  <c r="E55" i="31"/>
  <c r="G55" i="31" s="1"/>
  <c r="E54" i="31"/>
  <c r="E53" i="31"/>
  <c r="D86" i="31"/>
  <c r="E86" i="38" s="1"/>
  <c r="D87" i="31"/>
  <c r="E87" i="38" s="1"/>
  <c r="I27" i="31"/>
  <c r="E50" i="15"/>
  <c r="E48" i="15"/>
  <c r="E51" i="15"/>
  <c r="G51" i="15" s="1"/>
  <c r="E49" i="15"/>
  <c r="F97" i="14"/>
  <c r="E46" i="14"/>
  <c r="E12" i="39" s="1"/>
  <c r="I26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78" i="15"/>
  <c r="D27" i="31"/>
  <c r="I6" i="36"/>
  <c r="G6" i="36"/>
  <c r="H6" i="36" s="1"/>
  <c r="I10" i="36"/>
  <c r="G10" i="36"/>
  <c r="H10" i="36" s="1"/>
  <c r="G7" i="36"/>
  <c r="H7" i="36" s="1"/>
  <c r="I7" i="36"/>
  <c r="I47" i="31" l="1"/>
  <c r="A8" i="37"/>
  <c r="B116" i="14"/>
  <c r="B115" i="14"/>
  <c r="J23" i="15"/>
  <c r="A23" i="37"/>
  <c r="E87" i="31"/>
  <c r="G87" i="31" s="1"/>
  <c r="I87" i="31" s="1"/>
  <c r="B98" i="31"/>
  <c r="E86" i="31"/>
  <c r="G86" i="31" s="1"/>
  <c r="I86" i="31" s="1"/>
  <c r="B97" i="31"/>
  <c r="D85" i="31"/>
  <c r="E85" i="38" s="1"/>
  <c r="F131" i="14"/>
  <c r="B114" i="14" s="1"/>
  <c r="D106" i="14"/>
  <c r="E104" i="39" s="1"/>
  <c r="D105" i="14"/>
  <c r="E103" i="39" s="1"/>
  <c r="D104" i="14"/>
  <c r="D103" i="14"/>
  <c r="E84" i="31"/>
  <c r="D85" i="15"/>
  <c r="E89" i="38"/>
  <c r="F109" i="31"/>
  <c r="G104" i="31"/>
  <c r="G105" i="31" s="1"/>
  <c r="E49" i="14"/>
  <c r="E47" i="14"/>
  <c r="E13" i="39" s="1"/>
  <c r="E48" i="14"/>
  <c r="E14" i="39" s="1"/>
  <c r="G50" i="15"/>
  <c r="E14" i="40"/>
  <c r="G48" i="15"/>
  <c r="E12" i="40"/>
  <c r="G49" i="15"/>
  <c r="E13" i="40"/>
  <c r="G53" i="31"/>
  <c r="E12" i="38"/>
  <c r="E14" i="38"/>
  <c r="G54" i="31"/>
  <c r="E13" i="38"/>
  <c r="E84" i="15"/>
  <c r="I11" i="36"/>
  <c r="G8" i="36"/>
  <c r="H8" i="36" s="1"/>
  <c r="D12" i="36"/>
  <c r="D15" i="36" s="1"/>
  <c r="G9" i="36"/>
  <c r="H9" i="36" s="1"/>
  <c r="E82" i="15"/>
  <c r="F113" i="15"/>
  <c r="E83" i="15"/>
  <c r="B106" i="15" s="1"/>
  <c r="E85" i="15"/>
  <c r="F5" i="36"/>
  <c r="E12" i="36"/>
  <c r="E104" i="14" l="1"/>
  <c r="G104" i="14" s="1"/>
  <c r="I104" i="14" s="1"/>
  <c r="E102" i="39"/>
  <c r="E103" i="14"/>
  <c r="G103" i="14" s="1"/>
  <c r="I103" i="14" s="1"/>
  <c r="E101" i="39"/>
  <c r="D121" i="15"/>
  <c r="F121" i="15" s="1"/>
  <c r="D119" i="15"/>
  <c r="F119" i="15" s="1"/>
  <c r="D120" i="15"/>
  <c r="F120" i="15" s="1"/>
  <c r="D122" i="31"/>
  <c r="D118" i="31" s="1"/>
  <c r="F118" i="31" s="1"/>
  <c r="D116" i="31"/>
  <c r="F116" i="31" s="1"/>
  <c r="D117" i="31"/>
  <c r="F117" i="31" s="1"/>
  <c r="D115" i="31"/>
  <c r="F115" i="31" s="1"/>
  <c r="E85" i="31"/>
  <c r="G85" i="31" s="1"/>
  <c r="I85" i="31" s="1"/>
  <c r="B96" i="31"/>
  <c r="D140" i="14"/>
  <c r="F140" i="14" s="1"/>
  <c r="D138" i="14"/>
  <c r="D139" i="14"/>
  <c r="F139" i="14" s="1"/>
  <c r="D137" i="14"/>
  <c r="F137" i="14" s="1"/>
  <c r="D135" i="14"/>
  <c r="F135" i="14" s="1"/>
  <c r="D136" i="14"/>
  <c r="F136" i="14" s="1"/>
  <c r="E106" i="14"/>
  <c r="D84" i="15"/>
  <c r="E106" i="39"/>
  <c r="E105" i="14"/>
  <c r="D83" i="15"/>
  <c r="G84" i="31"/>
  <c r="I84" i="31" s="1"/>
  <c r="E57" i="39"/>
  <c r="E40" i="38"/>
  <c r="E130" i="40"/>
  <c r="B108" i="15"/>
  <c r="E129" i="40"/>
  <c r="B107" i="15"/>
  <c r="E127" i="40"/>
  <c r="E132" i="40" s="1"/>
  <c r="E128" i="40"/>
  <c r="E53" i="39"/>
  <c r="E125" i="31"/>
  <c r="E91" i="38" s="1"/>
  <c r="G56" i="31"/>
  <c r="B8" i="37" s="1"/>
  <c r="D114" i="31"/>
  <c r="F114" i="31" s="1"/>
  <c r="D113" i="31"/>
  <c r="F113" i="31" s="1"/>
  <c r="D117" i="15"/>
  <c r="F117" i="15" s="1"/>
  <c r="D118" i="15"/>
  <c r="F118" i="15" s="1"/>
  <c r="G127" i="15"/>
  <c r="G128" i="15" s="1"/>
  <c r="G52" i="15"/>
  <c r="D153" i="14"/>
  <c r="D131" i="15"/>
  <c r="D122" i="15" s="1"/>
  <c r="F122" i="15" s="1"/>
  <c r="D130" i="31"/>
  <c r="I5" i="36"/>
  <c r="F12" i="36"/>
  <c r="I12" i="36" s="1"/>
  <c r="G5" i="36"/>
  <c r="G12" i="36" s="1"/>
  <c r="D136" i="31" l="1"/>
  <c r="D134" i="31"/>
  <c r="D137" i="31"/>
  <c r="G137" i="31" s="1"/>
  <c r="D138" i="31"/>
  <c r="D135" i="31"/>
  <c r="E52" i="39"/>
  <c r="E56" i="39"/>
  <c r="F119" i="31"/>
  <c r="I88" i="31"/>
  <c r="F138" i="14"/>
  <c r="E55" i="39"/>
  <c r="E137" i="15"/>
  <c r="E135" i="15"/>
  <c r="E136" i="15"/>
  <c r="E158" i="14"/>
  <c r="E109" i="39" s="1"/>
  <c r="E159" i="14"/>
  <c r="G159" i="14" s="1"/>
  <c r="E157" i="14"/>
  <c r="E108" i="39" s="1"/>
  <c r="G105" i="14"/>
  <c r="I105" i="14" s="1"/>
  <c r="G106" i="14"/>
  <c r="I106" i="14" s="1"/>
  <c r="G125" i="31"/>
  <c r="E83" i="40"/>
  <c r="E38" i="38"/>
  <c r="E82" i="40"/>
  <c r="E37" i="38"/>
  <c r="E36" i="38"/>
  <c r="E39" i="38"/>
  <c r="E76" i="38"/>
  <c r="E79" i="38"/>
  <c r="E35" i="38"/>
  <c r="E79" i="40"/>
  <c r="E134" i="40"/>
  <c r="E138" i="40" s="1"/>
  <c r="E80" i="40"/>
  <c r="E81" i="40"/>
  <c r="G146" i="14"/>
  <c r="G147" i="14" s="1"/>
  <c r="E78" i="40"/>
  <c r="G126" i="31"/>
  <c r="E92" i="38"/>
  <c r="E93" i="38"/>
  <c r="D162" i="14"/>
  <c r="D140" i="15"/>
  <c r="D141" i="31"/>
  <c r="G134" i="31"/>
  <c r="H5" i="36"/>
  <c r="H12" i="36" s="1"/>
  <c r="I48" i="31" l="1"/>
  <c r="I49" i="31" s="1"/>
  <c r="I52" i="31" s="1"/>
  <c r="I8" i="37"/>
  <c r="N7" i="37" s="1"/>
  <c r="D166" i="14"/>
  <c r="D169" i="14"/>
  <c r="D167" i="14"/>
  <c r="D170" i="14"/>
  <c r="D168" i="14"/>
  <c r="D147" i="15"/>
  <c r="D145" i="15"/>
  <c r="D148" i="15"/>
  <c r="D146" i="15"/>
  <c r="D144" i="15"/>
  <c r="E110" i="39"/>
  <c r="I107" i="14"/>
  <c r="I15" i="37" s="1"/>
  <c r="D8" i="37"/>
  <c r="F123" i="15"/>
  <c r="G135" i="15"/>
  <c r="G135" i="31"/>
  <c r="E77" i="38"/>
  <c r="E81" i="38"/>
  <c r="G136" i="31"/>
  <c r="E78" i="38"/>
  <c r="E82" i="38"/>
  <c r="G138" i="31"/>
  <c r="E80" i="38"/>
  <c r="D173" i="14"/>
  <c r="D181" i="14" s="1"/>
  <c r="N23" i="37"/>
  <c r="J25" i="15"/>
  <c r="G136" i="15"/>
  <c r="E135" i="40"/>
  <c r="G137" i="15"/>
  <c r="E136" i="40"/>
  <c r="D151" i="15"/>
  <c r="E119" i="40"/>
  <c r="D150" i="31"/>
  <c r="D146" i="31"/>
  <c r="D175" i="31" l="1"/>
  <c r="E63" i="38" s="1"/>
  <c r="D173" i="31"/>
  <c r="E61" i="38" s="1"/>
  <c r="D171" i="31"/>
  <c r="E59" i="38" s="1"/>
  <c r="D169" i="31"/>
  <c r="E57" i="38" s="1"/>
  <c r="D167" i="31"/>
  <c r="E55" i="38" s="1"/>
  <c r="D165" i="31"/>
  <c r="E53" i="38" s="1"/>
  <c r="D163" i="31"/>
  <c r="E51" i="38" s="1"/>
  <c r="D161" i="31"/>
  <c r="E49" i="38" s="1"/>
  <c r="D159" i="31"/>
  <c r="D157" i="31"/>
  <c r="D155" i="31"/>
  <c r="D174" i="31"/>
  <c r="E62" i="38" s="1"/>
  <c r="D172" i="31"/>
  <c r="E60" i="38" s="1"/>
  <c r="D170" i="31"/>
  <c r="E58" i="38" s="1"/>
  <c r="D168" i="31"/>
  <c r="E56" i="38" s="1"/>
  <c r="D166" i="31"/>
  <c r="E54" i="38" s="1"/>
  <c r="D164" i="31"/>
  <c r="E52" i="38" s="1"/>
  <c r="D162" i="31"/>
  <c r="E50" i="38" s="1"/>
  <c r="D160" i="31"/>
  <c r="E48" i="38" s="1"/>
  <c r="D156" i="31"/>
  <c r="D158" i="31"/>
  <c r="D154" i="31"/>
  <c r="D206" i="14"/>
  <c r="D204" i="14"/>
  <c r="D202" i="14"/>
  <c r="D200" i="14"/>
  <c r="D198" i="14"/>
  <c r="D196" i="14"/>
  <c r="D194" i="14"/>
  <c r="D192" i="14"/>
  <c r="E66" i="39" s="1"/>
  <c r="D191" i="14"/>
  <c r="D189" i="14"/>
  <c r="D187" i="14"/>
  <c r="D185" i="14"/>
  <c r="D205" i="14"/>
  <c r="D203" i="14"/>
  <c r="D201" i="14"/>
  <c r="D199" i="14"/>
  <c r="D197" i="14"/>
  <c r="D195" i="14"/>
  <c r="E69" i="39" s="1"/>
  <c r="D193" i="14"/>
  <c r="D190" i="14"/>
  <c r="D188" i="14"/>
  <c r="D186" i="14"/>
  <c r="J26" i="14"/>
  <c r="F162" i="31"/>
  <c r="F164" i="31"/>
  <c r="F158" i="31"/>
  <c r="F157" i="31"/>
  <c r="F160" i="31"/>
  <c r="F166" i="31"/>
  <c r="F161" i="31"/>
  <c r="F156" i="31"/>
  <c r="F165" i="31"/>
  <c r="F163" i="31"/>
  <c r="F155" i="31"/>
  <c r="F159" i="31"/>
  <c r="E68" i="39"/>
  <c r="E67" i="39"/>
  <c r="A189" i="31"/>
  <c r="E61" i="39"/>
  <c r="G147" i="15"/>
  <c r="E122" i="40"/>
  <c r="G145" i="15"/>
  <c r="E120" i="40"/>
  <c r="G146" i="15"/>
  <c r="E121" i="40"/>
  <c r="G169" i="14"/>
  <c r="E96" i="39"/>
  <c r="G166" i="14"/>
  <c r="E93" i="39"/>
  <c r="G170" i="14"/>
  <c r="E97" i="39"/>
  <c r="G167" i="14"/>
  <c r="E94" i="39"/>
  <c r="E98" i="39"/>
  <c r="G168" i="14"/>
  <c r="E95" i="39"/>
  <c r="E99" i="39"/>
  <c r="A220" i="14"/>
  <c r="G138" i="15"/>
  <c r="B23" i="37" s="1"/>
  <c r="G139" i="31"/>
  <c r="G8" i="37" s="1"/>
  <c r="G144" i="15"/>
  <c r="G146" i="31"/>
  <c r="E96" i="38"/>
  <c r="D159" i="15"/>
  <c r="D156" i="15"/>
  <c r="G156" i="15" s="1"/>
  <c r="D184" i="15" l="1"/>
  <c r="D182" i="15"/>
  <c r="D180" i="15"/>
  <c r="D178" i="15"/>
  <c r="D176" i="15"/>
  <c r="D174" i="15"/>
  <c r="D172" i="15"/>
  <c r="D170" i="15"/>
  <c r="D183" i="15"/>
  <c r="D181" i="15"/>
  <c r="D179" i="15"/>
  <c r="D177" i="15"/>
  <c r="D175" i="15"/>
  <c r="D173" i="15"/>
  <c r="D171" i="15"/>
  <c r="D169" i="15"/>
  <c r="D167" i="15"/>
  <c r="D165" i="15"/>
  <c r="D163" i="15"/>
  <c r="F163" i="15" s="1"/>
  <c r="D168" i="15"/>
  <c r="D166" i="15"/>
  <c r="D164" i="15"/>
  <c r="E118" i="39"/>
  <c r="E108" i="38"/>
  <c r="E102" i="38"/>
  <c r="E137" i="39"/>
  <c r="E139" i="39"/>
  <c r="E141" i="39"/>
  <c r="E143" i="39"/>
  <c r="E145" i="39"/>
  <c r="E147" i="39"/>
  <c r="E149" i="39"/>
  <c r="E151" i="39"/>
  <c r="E153" i="39"/>
  <c r="E155" i="39"/>
  <c r="E157" i="39"/>
  <c r="E159" i="39"/>
  <c r="E161" i="39"/>
  <c r="E163" i="39"/>
  <c r="E165" i="39"/>
  <c r="E167" i="39"/>
  <c r="E169" i="39"/>
  <c r="E171" i="39"/>
  <c r="E173" i="39"/>
  <c r="E175" i="39"/>
  <c r="E177" i="39"/>
  <c r="E179" i="39"/>
  <c r="E181" i="39"/>
  <c r="E183" i="39"/>
  <c r="E185" i="39"/>
  <c r="E187" i="39"/>
  <c r="E189" i="39"/>
  <c r="E191" i="39"/>
  <c r="E193" i="39"/>
  <c r="E195" i="39"/>
  <c r="E197" i="39"/>
  <c r="E199" i="39"/>
  <c r="E201" i="39"/>
  <c r="E203" i="39"/>
  <c r="E205" i="39"/>
  <c r="E207" i="39"/>
  <c r="E209" i="39"/>
  <c r="E211" i="39"/>
  <c r="E213" i="39"/>
  <c r="E215" i="39"/>
  <c r="E217" i="39"/>
  <c r="E219" i="39"/>
  <c r="E221" i="39"/>
  <c r="E223" i="39"/>
  <c r="E225" i="39"/>
  <c r="E227" i="39"/>
  <c r="E229" i="39"/>
  <c r="E231" i="39"/>
  <c r="E233" i="39"/>
  <c r="E235" i="39"/>
  <c r="E237" i="39"/>
  <c r="E239" i="39"/>
  <c r="E241" i="39"/>
  <c r="E243" i="39"/>
  <c r="E245" i="39"/>
  <c r="E247" i="39"/>
  <c r="E249" i="39"/>
  <c r="E251" i="39"/>
  <c r="E253" i="39"/>
  <c r="E255" i="39"/>
  <c r="E257" i="39"/>
  <c r="E259" i="39"/>
  <c r="E261" i="39"/>
  <c r="E263" i="39"/>
  <c r="E265" i="39"/>
  <c r="E267" i="39"/>
  <c r="E269" i="39"/>
  <c r="E271" i="39"/>
  <c r="E273" i="39"/>
  <c r="E275" i="39"/>
  <c r="E277" i="39"/>
  <c r="E279" i="39"/>
  <c r="E136" i="39"/>
  <c r="E138" i="39"/>
  <c r="E140" i="39"/>
  <c r="E142" i="39"/>
  <c r="E144" i="39"/>
  <c r="E146" i="39"/>
  <c r="E148" i="39"/>
  <c r="E150" i="39"/>
  <c r="E152" i="39"/>
  <c r="E154" i="39"/>
  <c r="E156" i="39"/>
  <c r="E158" i="39"/>
  <c r="E160" i="39"/>
  <c r="E162" i="39"/>
  <c r="E164" i="39"/>
  <c r="E166" i="39"/>
  <c r="E168" i="39"/>
  <c r="E170" i="39"/>
  <c r="E172" i="39"/>
  <c r="E174" i="39"/>
  <c r="E176" i="39"/>
  <c r="E178" i="39"/>
  <c r="E180" i="39"/>
  <c r="E182" i="39"/>
  <c r="E184" i="39"/>
  <c r="E186" i="39"/>
  <c r="E188" i="39"/>
  <c r="E190" i="39"/>
  <c r="E192" i="39"/>
  <c r="E194" i="39"/>
  <c r="E196" i="39"/>
  <c r="E198" i="39"/>
  <c r="E200" i="39"/>
  <c r="E202" i="39"/>
  <c r="E204" i="39"/>
  <c r="E206" i="39"/>
  <c r="E208" i="39"/>
  <c r="E210" i="39"/>
  <c r="E212" i="39"/>
  <c r="E214" i="39"/>
  <c r="E216" i="39"/>
  <c r="E218" i="39"/>
  <c r="E220" i="39"/>
  <c r="E222" i="39"/>
  <c r="E224" i="39"/>
  <c r="E226" i="39"/>
  <c r="E228" i="39"/>
  <c r="E230" i="39"/>
  <c r="E232" i="39"/>
  <c r="E234" i="39"/>
  <c r="E236" i="39"/>
  <c r="E238" i="39"/>
  <c r="E240" i="39"/>
  <c r="E242" i="39"/>
  <c r="E244" i="39"/>
  <c r="E246" i="39"/>
  <c r="E248" i="39"/>
  <c r="E250" i="39"/>
  <c r="E252" i="39"/>
  <c r="E254" i="39"/>
  <c r="E256" i="39"/>
  <c r="E258" i="39"/>
  <c r="E260" i="39"/>
  <c r="E262" i="39"/>
  <c r="E264" i="39"/>
  <c r="E266" i="39"/>
  <c r="E268" i="39"/>
  <c r="E270" i="39"/>
  <c r="E272" i="39"/>
  <c r="E274" i="39"/>
  <c r="E276" i="39"/>
  <c r="E278" i="39"/>
  <c r="E281" i="39"/>
  <c r="E283" i="39"/>
  <c r="E285" i="39"/>
  <c r="E287" i="39"/>
  <c r="E289" i="39"/>
  <c r="E291" i="39"/>
  <c r="E293" i="39"/>
  <c r="E295" i="39"/>
  <c r="E297" i="39"/>
  <c r="E299" i="39"/>
  <c r="E301" i="39"/>
  <c r="E303" i="39"/>
  <c r="E305" i="39"/>
  <c r="E307" i="39"/>
  <c r="E309" i="39"/>
  <c r="E311" i="39"/>
  <c r="E313" i="39"/>
  <c r="E315" i="39"/>
  <c r="E317" i="39"/>
  <c r="E319" i="39"/>
  <c r="E321" i="39"/>
  <c r="E323" i="39"/>
  <c r="E325" i="39"/>
  <c r="E327" i="39"/>
  <c r="E329" i="39"/>
  <c r="E280" i="39"/>
  <c r="E282" i="39"/>
  <c r="E284" i="39"/>
  <c r="E286" i="39"/>
  <c r="E288" i="39"/>
  <c r="E290" i="39"/>
  <c r="E292" i="39"/>
  <c r="E294" i="39"/>
  <c r="E296" i="39"/>
  <c r="E298" i="39"/>
  <c r="E300" i="39"/>
  <c r="E302" i="39"/>
  <c r="E304" i="39"/>
  <c r="E306" i="39"/>
  <c r="E308" i="39"/>
  <c r="E310" i="39"/>
  <c r="E312" i="39"/>
  <c r="E314" i="39"/>
  <c r="E316" i="39"/>
  <c r="E318" i="39"/>
  <c r="E320" i="39"/>
  <c r="E322" i="39"/>
  <c r="E324" i="39"/>
  <c r="E326" i="39"/>
  <c r="E328" i="39"/>
  <c r="E67" i="38"/>
  <c r="F179" i="31"/>
  <c r="F171" i="31"/>
  <c r="E69" i="38"/>
  <c r="F181" i="31"/>
  <c r="F173" i="31"/>
  <c r="F184" i="31"/>
  <c r="E72" i="38"/>
  <c r="F180" i="31"/>
  <c r="E68" i="38"/>
  <c r="F176" i="31"/>
  <c r="E64" i="38"/>
  <c r="F172" i="31"/>
  <c r="F168" i="31"/>
  <c r="E71" i="38"/>
  <c r="F183" i="31"/>
  <c r="F175" i="31"/>
  <c r="F167" i="31"/>
  <c r="E73" i="38"/>
  <c r="F185" i="31"/>
  <c r="E65" i="38"/>
  <c r="F177" i="31"/>
  <c r="F169" i="31"/>
  <c r="F186" i="31"/>
  <c r="E74" i="38"/>
  <c r="F182" i="31"/>
  <c r="E70" i="38"/>
  <c r="F178" i="31"/>
  <c r="E66" i="38"/>
  <c r="F174" i="31"/>
  <c r="F170" i="31"/>
  <c r="E64" i="39"/>
  <c r="E72" i="39"/>
  <c r="D208" i="14"/>
  <c r="D210" i="14"/>
  <c r="D212" i="14"/>
  <c r="D214" i="14"/>
  <c r="D216" i="14"/>
  <c r="E70" i="39"/>
  <c r="E71" i="39"/>
  <c r="D207" i="14"/>
  <c r="D209" i="14"/>
  <c r="D211" i="14"/>
  <c r="D213" i="14"/>
  <c r="D215" i="14"/>
  <c r="D217" i="14"/>
  <c r="E89" i="40"/>
  <c r="E96" i="40"/>
  <c r="E98" i="40"/>
  <c r="E97" i="40"/>
  <c r="E92" i="40"/>
  <c r="E90" i="40"/>
  <c r="E88" i="40"/>
  <c r="E86" i="40"/>
  <c r="E91" i="40"/>
  <c r="E87" i="40"/>
  <c r="G147" i="31"/>
  <c r="H8" i="37" s="1"/>
  <c r="G157" i="15"/>
  <c r="H23" i="37" s="1"/>
  <c r="F186" i="14"/>
  <c r="E60" i="39"/>
  <c r="F191" i="14"/>
  <c r="E65" i="39"/>
  <c r="E135" i="39"/>
  <c r="E124" i="39"/>
  <c r="E130" i="39"/>
  <c r="E119" i="39"/>
  <c r="F188" i="14"/>
  <c r="E62" i="39"/>
  <c r="F185" i="14"/>
  <c r="E59" i="39"/>
  <c r="F189" i="14"/>
  <c r="E63" i="39"/>
  <c r="F192" i="14"/>
  <c r="E43" i="38"/>
  <c r="E42" i="38"/>
  <c r="F154" i="31"/>
  <c r="E47" i="38"/>
  <c r="E46" i="38"/>
  <c r="E44" i="38"/>
  <c r="E121" i="38"/>
  <c r="E123" i="38"/>
  <c r="E125" i="38"/>
  <c r="E127" i="38"/>
  <c r="E129" i="38"/>
  <c r="E131" i="38"/>
  <c r="E133" i="38"/>
  <c r="E135" i="38"/>
  <c r="E137" i="38"/>
  <c r="E139" i="38"/>
  <c r="E141" i="38"/>
  <c r="E143" i="38"/>
  <c r="E145" i="38"/>
  <c r="E147" i="38"/>
  <c r="E149" i="38"/>
  <c r="E151" i="38"/>
  <c r="E153" i="38"/>
  <c r="E155" i="38"/>
  <c r="E157" i="38"/>
  <c r="E159" i="38"/>
  <c r="E161" i="38"/>
  <c r="E163" i="38"/>
  <c r="E165" i="38"/>
  <c r="E167" i="38"/>
  <c r="E169" i="38"/>
  <c r="E171" i="38"/>
  <c r="E173" i="38"/>
  <c r="E175" i="38"/>
  <c r="E177" i="38"/>
  <c r="E179" i="38"/>
  <c r="E181" i="38"/>
  <c r="E183" i="38"/>
  <c r="E185" i="38"/>
  <c r="E187" i="38"/>
  <c r="E189" i="38"/>
  <c r="E191" i="38"/>
  <c r="E193" i="38"/>
  <c r="E195" i="38"/>
  <c r="E197" i="38"/>
  <c r="E199" i="38"/>
  <c r="E201" i="38"/>
  <c r="E203" i="38"/>
  <c r="E205" i="38"/>
  <c r="E207" i="38"/>
  <c r="E209" i="38"/>
  <c r="E211" i="38"/>
  <c r="E213" i="38"/>
  <c r="E215" i="38"/>
  <c r="E217" i="38"/>
  <c r="E219" i="38"/>
  <c r="E221" i="38"/>
  <c r="E223" i="38"/>
  <c r="E225" i="38"/>
  <c r="E227" i="38"/>
  <c r="E229" i="38"/>
  <c r="E231" i="38"/>
  <c r="E233" i="38"/>
  <c r="E235" i="38"/>
  <c r="E237" i="38"/>
  <c r="E239" i="38"/>
  <c r="E241" i="38"/>
  <c r="E243" i="38"/>
  <c r="E122" i="38"/>
  <c r="E126" i="38"/>
  <c r="E130" i="38"/>
  <c r="E134" i="38"/>
  <c r="E138" i="38"/>
  <c r="E142" i="38"/>
  <c r="E146" i="38"/>
  <c r="E150" i="38"/>
  <c r="E154" i="38"/>
  <c r="E158" i="38"/>
  <c r="E162" i="38"/>
  <c r="E166" i="38"/>
  <c r="E170" i="38"/>
  <c r="E174" i="38"/>
  <c r="E178" i="38"/>
  <c r="E182" i="38"/>
  <c r="E186" i="38"/>
  <c r="E190" i="38"/>
  <c r="E194" i="38"/>
  <c r="E198" i="38"/>
  <c r="E202" i="38"/>
  <c r="E206" i="38"/>
  <c r="E210" i="38"/>
  <c r="E214" i="38"/>
  <c r="E218" i="38"/>
  <c r="E222" i="38"/>
  <c r="E226" i="38"/>
  <c r="E230" i="38"/>
  <c r="E234" i="38"/>
  <c r="E238" i="38"/>
  <c r="E242" i="38"/>
  <c r="E120" i="38"/>
  <c r="E124" i="38"/>
  <c r="E128" i="38"/>
  <c r="E132" i="38"/>
  <c r="E140" i="38"/>
  <c r="E144" i="38"/>
  <c r="E148" i="38"/>
  <c r="E152" i="38"/>
  <c r="E156" i="38"/>
  <c r="E160" i="38"/>
  <c r="E164" i="38"/>
  <c r="E168" i="38"/>
  <c r="E172" i="38"/>
  <c r="E176" i="38"/>
  <c r="E180" i="38"/>
  <c r="E184" i="38"/>
  <c r="E188" i="38"/>
  <c r="E192" i="38"/>
  <c r="E196" i="38"/>
  <c r="E200" i="38"/>
  <c r="E204" i="38"/>
  <c r="E208" i="38"/>
  <c r="E212" i="38"/>
  <c r="E216" i="38"/>
  <c r="E220" i="38"/>
  <c r="E224" i="38"/>
  <c r="E228" i="38"/>
  <c r="E232" i="38"/>
  <c r="E236" i="38"/>
  <c r="E240" i="38"/>
  <c r="E244" i="38"/>
  <c r="E119" i="38"/>
  <c r="E113" i="38"/>
  <c r="E100" i="38"/>
  <c r="E114" i="38"/>
  <c r="E104" i="38"/>
  <c r="F242" i="14"/>
  <c r="F241" i="14"/>
  <c r="F239" i="14"/>
  <c r="F235" i="14"/>
  <c r="F187" i="14"/>
  <c r="F190" i="14"/>
  <c r="G171" i="14"/>
  <c r="G148" i="15"/>
  <c r="E123" i="40"/>
  <c r="E125" i="40"/>
  <c r="E124" i="40"/>
  <c r="A187" i="15"/>
  <c r="F187" i="31" l="1"/>
  <c r="E8" i="37" s="1"/>
  <c r="F228" i="14"/>
  <c r="E99" i="38"/>
  <c r="E333" i="38"/>
  <c r="E329" i="38"/>
  <c r="E332" i="38"/>
  <c r="E328" i="38"/>
  <c r="E334" i="38"/>
  <c r="E101" i="38"/>
  <c r="E325" i="38"/>
  <c r="E331" i="38"/>
  <c r="E327" i="38"/>
  <c r="E330" i="38"/>
  <c r="E326" i="38"/>
  <c r="E335" i="38"/>
  <c r="E336" i="38"/>
  <c r="E343" i="39"/>
  <c r="F225" i="14"/>
  <c r="E115" i="39"/>
  <c r="F236" i="14"/>
  <c r="E126" i="39"/>
  <c r="E342" i="39"/>
  <c r="E350" i="39"/>
  <c r="E346" i="39"/>
  <c r="E349" i="39"/>
  <c r="F237" i="14"/>
  <c r="E127" i="39"/>
  <c r="E345" i="39"/>
  <c r="E341" i="39"/>
  <c r="F227" i="14"/>
  <c r="E117" i="39"/>
  <c r="E344" i="39"/>
  <c r="E352" i="39"/>
  <c r="E348" i="39"/>
  <c r="E351" i="39"/>
  <c r="E347" i="39"/>
  <c r="E144" i="40"/>
  <c r="E116" i="40"/>
  <c r="E112" i="40"/>
  <c r="E108" i="40"/>
  <c r="F182" i="15"/>
  <c r="E104" i="40"/>
  <c r="F178" i="15"/>
  <c r="E100" i="40"/>
  <c r="E115" i="40"/>
  <c r="E111" i="40"/>
  <c r="E107" i="40"/>
  <c r="F181" i="15"/>
  <c r="E103" i="40"/>
  <c r="F177" i="15"/>
  <c r="E99" i="40"/>
  <c r="E162" i="40"/>
  <c r="E164" i="40"/>
  <c r="E166" i="40"/>
  <c r="E168" i="40"/>
  <c r="E170" i="40"/>
  <c r="E172" i="40"/>
  <c r="E174" i="40"/>
  <c r="E176" i="40"/>
  <c r="E178" i="40"/>
  <c r="E180" i="40"/>
  <c r="E182" i="40"/>
  <c r="E184" i="40"/>
  <c r="E186" i="40"/>
  <c r="E188" i="40"/>
  <c r="E190" i="40"/>
  <c r="E192" i="40"/>
  <c r="E194" i="40"/>
  <c r="E196" i="40"/>
  <c r="E198" i="40"/>
  <c r="E200" i="40"/>
  <c r="E202" i="40"/>
  <c r="E204" i="40"/>
  <c r="E206" i="40"/>
  <c r="E208" i="40"/>
  <c r="E210" i="40"/>
  <c r="E212" i="40"/>
  <c r="E214" i="40"/>
  <c r="E216" i="40"/>
  <c r="E218" i="40"/>
  <c r="E220" i="40"/>
  <c r="E222" i="40"/>
  <c r="E224" i="40"/>
  <c r="E226" i="40"/>
  <c r="E228" i="40"/>
  <c r="E230" i="40"/>
  <c r="E232" i="40"/>
  <c r="E234" i="40"/>
  <c r="E236" i="40"/>
  <c r="E238" i="40"/>
  <c r="E240" i="40"/>
  <c r="E242" i="40"/>
  <c r="E244" i="40"/>
  <c r="E246" i="40"/>
  <c r="E248" i="40"/>
  <c r="E250" i="40"/>
  <c r="E252" i="40"/>
  <c r="E254" i="40"/>
  <c r="E256" i="40"/>
  <c r="E258" i="40"/>
  <c r="E260" i="40"/>
  <c r="E262" i="40"/>
  <c r="E264" i="40"/>
  <c r="E266" i="40"/>
  <c r="E268" i="40"/>
  <c r="E270" i="40"/>
  <c r="E272" i="40"/>
  <c r="E274" i="40"/>
  <c r="E276" i="40"/>
  <c r="E278" i="40"/>
  <c r="E280" i="40"/>
  <c r="E282" i="40"/>
  <c r="E284" i="40"/>
  <c r="E286" i="40"/>
  <c r="E288" i="40"/>
  <c r="E290" i="40"/>
  <c r="E292" i="40"/>
  <c r="E294" i="40"/>
  <c r="E296" i="40"/>
  <c r="E298" i="40"/>
  <c r="E300" i="40"/>
  <c r="E302" i="40"/>
  <c r="E304" i="40"/>
  <c r="E306" i="40"/>
  <c r="E308" i="40"/>
  <c r="E310" i="40"/>
  <c r="E163" i="40"/>
  <c r="E165" i="40"/>
  <c r="E167" i="40"/>
  <c r="E169" i="40"/>
  <c r="E171" i="40"/>
  <c r="E173" i="40"/>
  <c r="E175" i="40"/>
  <c r="E177" i="40"/>
  <c r="E179" i="40"/>
  <c r="E181" i="40"/>
  <c r="E183" i="40"/>
  <c r="E185" i="40"/>
  <c r="E187" i="40"/>
  <c r="E189" i="40"/>
  <c r="E191" i="40"/>
  <c r="E193" i="40"/>
  <c r="E195" i="40"/>
  <c r="E197" i="40"/>
  <c r="E199" i="40"/>
  <c r="E201" i="40"/>
  <c r="E203" i="40"/>
  <c r="E205" i="40"/>
  <c r="E207" i="40"/>
  <c r="E209" i="40"/>
  <c r="E211" i="40"/>
  <c r="E213" i="40"/>
  <c r="E215" i="40"/>
  <c r="E217" i="40"/>
  <c r="E219" i="40"/>
  <c r="E221" i="40"/>
  <c r="E223" i="40"/>
  <c r="E225" i="40"/>
  <c r="E227" i="40"/>
  <c r="E229" i="40"/>
  <c r="E231" i="40"/>
  <c r="E233" i="40"/>
  <c r="E235" i="40"/>
  <c r="E237" i="40"/>
  <c r="E239" i="40"/>
  <c r="E241" i="40"/>
  <c r="E243" i="40"/>
  <c r="E245" i="40"/>
  <c r="E247" i="40"/>
  <c r="E249" i="40"/>
  <c r="E251" i="40"/>
  <c r="E253" i="40"/>
  <c r="E255" i="40"/>
  <c r="E257" i="40"/>
  <c r="E259" i="40"/>
  <c r="E261" i="40"/>
  <c r="E263" i="40"/>
  <c r="E265" i="40"/>
  <c r="E267" i="40"/>
  <c r="E269" i="40"/>
  <c r="E271" i="40"/>
  <c r="E273" i="40"/>
  <c r="E275" i="40"/>
  <c r="E277" i="40"/>
  <c r="E279" i="40"/>
  <c r="E281" i="40"/>
  <c r="E283" i="40"/>
  <c r="E285" i="40"/>
  <c r="E287" i="40"/>
  <c r="E289" i="40"/>
  <c r="E291" i="40"/>
  <c r="E293" i="40"/>
  <c r="E295" i="40"/>
  <c r="E297" i="40"/>
  <c r="E299" i="40"/>
  <c r="E301" i="40"/>
  <c r="E303" i="40"/>
  <c r="E305" i="40"/>
  <c r="E307" i="40"/>
  <c r="E309" i="40"/>
  <c r="E311" i="40"/>
  <c r="E312" i="40"/>
  <c r="E314" i="40"/>
  <c r="E316" i="40"/>
  <c r="E318" i="40"/>
  <c r="E320" i="40"/>
  <c r="E322" i="40"/>
  <c r="E324" i="40"/>
  <c r="E326" i="40"/>
  <c r="E328" i="40"/>
  <c r="E330" i="40"/>
  <c r="E332" i="40"/>
  <c r="E334" i="40"/>
  <c r="E336" i="40"/>
  <c r="E338" i="40"/>
  <c r="E340" i="40"/>
  <c r="E342" i="40"/>
  <c r="E344" i="40"/>
  <c r="E346" i="40"/>
  <c r="E348" i="40"/>
  <c r="E350" i="40"/>
  <c r="E360" i="40"/>
  <c r="E362" i="40"/>
  <c r="E364" i="40"/>
  <c r="E366" i="40"/>
  <c r="E313" i="40"/>
  <c r="E315" i="40"/>
  <c r="E317" i="40"/>
  <c r="E319" i="40"/>
  <c r="E321" i="40"/>
  <c r="E323" i="40"/>
  <c r="E325" i="40"/>
  <c r="E327" i="40"/>
  <c r="E329" i="40"/>
  <c r="E331" i="40"/>
  <c r="E333" i="40"/>
  <c r="E335" i="40"/>
  <c r="E337" i="40"/>
  <c r="E339" i="40"/>
  <c r="E341" i="40"/>
  <c r="E343" i="40"/>
  <c r="E345" i="40"/>
  <c r="E347" i="40"/>
  <c r="E349" i="40"/>
  <c r="E359" i="40"/>
  <c r="E361" i="40"/>
  <c r="E363" i="40"/>
  <c r="E365" i="40"/>
  <c r="E114" i="40"/>
  <c r="E110" i="40"/>
  <c r="F184" i="15"/>
  <c r="E106" i="40"/>
  <c r="F180" i="15"/>
  <c r="E102" i="40"/>
  <c r="E117" i="40"/>
  <c r="E113" i="40"/>
  <c r="E109" i="40"/>
  <c r="F183" i="15"/>
  <c r="E105" i="40"/>
  <c r="F179" i="15"/>
  <c r="E101" i="40"/>
  <c r="F217" i="14"/>
  <c r="E91" i="39"/>
  <c r="F213" i="14"/>
  <c r="E87" i="39"/>
  <c r="F209" i="14"/>
  <c r="E83" i="39"/>
  <c r="F205" i="14"/>
  <c r="E79" i="39"/>
  <c r="F201" i="14"/>
  <c r="E75" i="39"/>
  <c r="F216" i="14"/>
  <c r="E90" i="39"/>
  <c r="F212" i="14"/>
  <c r="E86" i="39"/>
  <c r="F208" i="14"/>
  <c r="E82" i="39"/>
  <c r="F204" i="14"/>
  <c r="E78" i="39"/>
  <c r="F200" i="14"/>
  <c r="E74" i="39"/>
  <c r="E338" i="39"/>
  <c r="E334" i="39"/>
  <c r="E330" i="39"/>
  <c r="E339" i="39"/>
  <c r="E335" i="39"/>
  <c r="E331" i="39"/>
  <c r="F215" i="14"/>
  <c r="E89" i="39"/>
  <c r="F211" i="14"/>
  <c r="E85" i="39"/>
  <c r="F207" i="14"/>
  <c r="E81" i="39"/>
  <c r="F203" i="14"/>
  <c r="E77" i="39"/>
  <c r="F199" i="14"/>
  <c r="E73" i="39"/>
  <c r="F214" i="14"/>
  <c r="E88" i="39"/>
  <c r="F210" i="14"/>
  <c r="E84" i="39"/>
  <c r="F206" i="14"/>
  <c r="E80" i="39"/>
  <c r="F202" i="14"/>
  <c r="E76" i="39"/>
  <c r="E340" i="39"/>
  <c r="E336" i="39"/>
  <c r="E332" i="39"/>
  <c r="E337" i="39"/>
  <c r="E333" i="39"/>
  <c r="E316" i="38"/>
  <c r="E312" i="38"/>
  <c r="E308" i="38"/>
  <c r="E304" i="38"/>
  <c r="E300" i="38"/>
  <c r="E313" i="38"/>
  <c r="E309" i="38"/>
  <c r="E305" i="38"/>
  <c r="E301" i="38"/>
  <c r="E320" i="38"/>
  <c r="E318" i="38"/>
  <c r="E321" i="38"/>
  <c r="E317" i="38"/>
  <c r="E314" i="38"/>
  <c r="E310" i="38"/>
  <c r="E306" i="38"/>
  <c r="E302" i="38"/>
  <c r="E315" i="38"/>
  <c r="E311" i="38"/>
  <c r="E307" i="38"/>
  <c r="E303" i="38"/>
  <c r="E299" i="38"/>
  <c r="E324" i="38"/>
  <c r="E322" i="38"/>
  <c r="E323" i="38"/>
  <c r="E319" i="38"/>
  <c r="F245" i="14"/>
  <c r="F248" i="14"/>
  <c r="F247" i="14"/>
  <c r="E161" i="40"/>
  <c r="E156" i="40"/>
  <c r="E151" i="40"/>
  <c r="E145" i="40"/>
  <c r="F209" i="15"/>
  <c r="E155" i="40"/>
  <c r="E150" i="40"/>
  <c r="F165" i="15"/>
  <c r="F169" i="15"/>
  <c r="F164" i="15"/>
  <c r="F168" i="15"/>
  <c r="E85" i="40"/>
  <c r="F167" i="15"/>
  <c r="F175" i="15"/>
  <c r="F166" i="15"/>
  <c r="F170" i="15"/>
  <c r="E93" i="40"/>
  <c r="F229" i="14"/>
  <c r="F234" i="14"/>
  <c r="F240" i="14"/>
  <c r="F246" i="14"/>
  <c r="F194" i="14"/>
  <c r="F233" i="14"/>
  <c r="E123" i="39"/>
  <c r="F230" i="14"/>
  <c r="E120" i="39"/>
  <c r="F198" i="14"/>
  <c r="F226" i="14"/>
  <c r="E116" i="39"/>
  <c r="F231" i="14"/>
  <c r="E121" i="39"/>
  <c r="F232" i="14"/>
  <c r="E122" i="39"/>
  <c r="F238" i="14"/>
  <c r="E128" i="39"/>
  <c r="F197" i="14"/>
  <c r="F195" i="14"/>
  <c r="E132" i="39"/>
  <c r="E107" i="38"/>
  <c r="E116" i="38"/>
  <c r="E115" i="38"/>
  <c r="E297" i="38"/>
  <c r="E293" i="38"/>
  <c r="E288" i="38"/>
  <c r="E280" i="38"/>
  <c r="E272" i="38"/>
  <c r="E264" i="38"/>
  <c r="E256" i="38"/>
  <c r="E248" i="38"/>
  <c r="E136" i="38"/>
  <c r="E118" i="38"/>
  <c r="E296" i="38"/>
  <c r="E292" i="38"/>
  <c r="E286" i="38"/>
  <c r="E278" i="38"/>
  <c r="E270" i="38"/>
  <c r="E262" i="38"/>
  <c r="E254" i="38"/>
  <c r="E246" i="38"/>
  <c r="E289" i="38"/>
  <c r="E285" i="38"/>
  <c r="E281" i="38"/>
  <c r="E277" i="38"/>
  <c r="E273" i="38"/>
  <c r="E269" i="38"/>
  <c r="E265" i="38"/>
  <c r="E261" i="38"/>
  <c r="E257" i="38"/>
  <c r="E253" i="38"/>
  <c r="E249" i="38"/>
  <c r="E245" i="38"/>
  <c r="E106" i="38"/>
  <c r="E103" i="38"/>
  <c r="E105" i="38"/>
  <c r="E295" i="38"/>
  <c r="E291" i="38"/>
  <c r="E284" i="38"/>
  <c r="E276" i="38"/>
  <c r="E268" i="38"/>
  <c r="E260" i="38"/>
  <c r="E252" i="38"/>
  <c r="E117" i="38"/>
  <c r="E298" i="38"/>
  <c r="E294" i="38"/>
  <c r="E290" i="38"/>
  <c r="E282" i="38"/>
  <c r="E274" i="38"/>
  <c r="E266" i="38"/>
  <c r="E258" i="38"/>
  <c r="E250" i="38"/>
  <c r="E287" i="38"/>
  <c r="E283" i="38"/>
  <c r="E279" i="38"/>
  <c r="E275" i="38"/>
  <c r="E271" i="38"/>
  <c r="E267" i="38"/>
  <c r="E263" i="38"/>
  <c r="E259" i="38"/>
  <c r="E255" i="38"/>
  <c r="E251" i="38"/>
  <c r="E247" i="38"/>
  <c r="E45" i="38"/>
  <c r="F196" i="14"/>
  <c r="F324" i="14"/>
  <c r="F320" i="14"/>
  <c r="F316" i="14"/>
  <c r="F312" i="14"/>
  <c r="F308" i="14"/>
  <c r="F304" i="14"/>
  <c r="F300" i="14"/>
  <c r="F296" i="14"/>
  <c r="F292" i="14"/>
  <c r="F288" i="14"/>
  <c r="F284" i="14"/>
  <c r="F332" i="14"/>
  <c r="F328" i="14"/>
  <c r="F340" i="14"/>
  <c r="F336" i="14"/>
  <c r="F341" i="14"/>
  <c r="F321" i="14"/>
  <c r="F317" i="14"/>
  <c r="F313" i="14"/>
  <c r="F309" i="14"/>
  <c r="F305" i="14"/>
  <c r="F301" i="14"/>
  <c r="F297" i="14"/>
  <c r="F293" i="14"/>
  <c r="F289" i="14"/>
  <c r="F285" i="14"/>
  <c r="F333" i="14"/>
  <c r="F329" i="14"/>
  <c r="F325" i="14"/>
  <c r="F337" i="14"/>
  <c r="F342" i="14"/>
  <c r="F193" i="14"/>
  <c r="F322" i="14"/>
  <c r="F318" i="14"/>
  <c r="F314" i="14"/>
  <c r="F310" i="14"/>
  <c r="F306" i="14"/>
  <c r="F302" i="14"/>
  <c r="F298" i="14"/>
  <c r="F294" i="14"/>
  <c r="F290" i="14"/>
  <c r="F286" i="14"/>
  <c r="F282" i="14"/>
  <c r="F330" i="14"/>
  <c r="F326" i="14"/>
  <c r="F338" i="14"/>
  <c r="F334" i="14"/>
  <c r="F323" i="14"/>
  <c r="F319" i="14"/>
  <c r="F315" i="14"/>
  <c r="F311" i="14"/>
  <c r="F307" i="14"/>
  <c r="F303" i="14"/>
  <c r="F299" i="14"/>
  <c r="F295" i="14"/>
  <c r="F291" i="14"/>
  <c r="F287" i="14"/>
  <c r="F283" i="14"/>
  <c r="F331" i="14"/>
  <c r="F327" i="14"/>
  <c r="F339" i="14"/>
  <c r="F335" i="14"/>
  <c r="G149" i="15"/>
  <c r="G23" i="37" s="1"/>
  <c r="E114" i="39"/>
  <c r="F280" i="14"/>
  <c r="F276" i="14"/>
  <c r="F272" i="14"/>
  <c r="F268" i="14"/>
  <c r="F264" i="14"/>
  <c r="F260" i="14"/>
  <c r="F256" i="14"/>
  <c r="F252" i="14"/>
  <c r="F281" i="14"/>
  <c r="F277" i="14"/>
  <c r="F273" i="14"/>
  <c r="F269" i="14"/>
  <c r="F265" i="14"/>
  <c r="F261" i="14"/>
  <c r="F257" i="14"/>
  <c r="F253" i="14"/>
  <c r="F250" i="14"/>
  <c r="F278" i="14"/>
  <c r="F274" i="14"/>
  <c r="F270" i="14"/>
  <c r="F266" i="14"/>
  <c r="F262" i="14"/>
  <c r="F258" i="14"/>
  <c r="F254" i="14"/>
  <c r="F249" i="14"/>
  <c r="F279" i="14"/>
  <c r="F275" i="14"/>
  <c r="F271" i="14"/>
  <c r="F267" i="14"/>
  <c r="F263" i="14"/>
  <c r="F259" i="14"/>
  <c r="F255" i="14"/>
  <c r="F251" i="14"/>
  <c r="E98" i="38"/>
  <c r="F193" i="31"/>
  <c r="E110" i="38" l="1"/>
  <c r="E143" i="40"/>
  <c r="F194" i="15"/>
  <c r="E153" i="40"/>
  <c r="F204" i="15"/>
  <c r="E377" i="40"/>
  <c r="E373" i="40"/>
  <c r="E369" i="40"/>
  <c r="E152" i="40"/>
  <c r="F203" i="15"/>
  <c r="E378" i="40"/>
  <c r="E374" i="40"/>
  <c r="E370" i="40"/>
  <c r="E141" i="40"/>
  <c r="F192" i="15"/>
  <c r="E375" i="40"/>
  <c r="E371" i="40"/>
  <c r="E367" i="40"/>
  <c r="E376" i="40"/>
  <c r="E372" i="40"/>
  <c r="E368" i="40"/>
  <c r="F195" i="15"/>
  <c r="F196" i="15"/>
  <c r="F207" i="15"/>
  <c r="E355" i="40"/>
  <c r="E351" i="40"/>
  <c r="E358" i="40"/>
  <c r="E354" i="40"/>
  <c r="E357" i="40"/>
  <c r="E353" i="40"/>
  <c r="E356" i="40"/>
  <c r="E352" i="40"/>
  <c r="F212" i="15"/>
  <c r="F206" i="15"/>
  <c r="F197" i="15"/>
  <c r="E146" i="40"/>
  <c r="F200" i="15"/>
  <c r="E149" i="40"/>
  <c r="F208" i="15"/>
  <c r="E157" i="40"/>
  <c r="F199" i="15"/>
  <c r="E148" i="40"/>
  <c r="F205" i="15"/>
  <c r="E154" i="40"/>
  <c r="F176" i="15"/>
  <c r="E158" i="40"/>
  <c r="F305" i="15"/>
  <c r="F297" i="15"/>
  <c r="F289" i="15"/>
  <c r="F281" i="15"/>
  <c r="F273" i="15"/>
  <c r="F265" i="15"/>
  <c r="F257" i="15"/>
  <c r="F249" i="15"/>
  <c r="F241" i="15"/>
  <c r="F233" i="15"/>
  <c r="F225" i="15"/>
  <c r="F217" i="15"/>
  <c r="F303" i="15"/>
  <c r="F295" i="15"/>
  <c r="F287" i="15"/>
  <c r="F279" i="15"/>
  <c r="F271" i="15"/>
  <c r="F263" i="15"/>
  <c r="F255" i="15"/>
  <c r="F247" i="15"/>
  <c r="F239" i="15"/>
  <c r="F231" i="15"/>
  <c r="F223" i="15"/>
  <c r="F215" i="15"/>
  <c r="F308" i="15"/>
  <c r="F304" i="15"/>
  <c r="F300" i="15"/>
  <c r="F296" i="15"/>
  <c r="F292" i="15"/>
  <c r="F288" i="15"/>
  <c r="F284" i="15"/>
  <c r="F280" i="15"/>
  <c r="F276" i="15"/>
  <c r="F272" i="15"/>
  <c r="F268" i="15"/>
  <c r="F264" i="15"/>
  <c r="F260" i="15"/>
  <c r="F256" i="15"/>
  <c r="F252" i="15"/>
  <c r="F248" i="15"/>
  <c r="F244" i="15"/>
  <c r="F240" i="15"/>
  <c r="F236" i="15"/>
  <c r="F232" i="15"/>
  <c r="F228" i="15"/>
  <c r="F224" i="15"/>
  <c r="F220" i="15"/>
  <c r="F216" i="15"/>
  <c r="F193" i="15"/>
  <c r="E142" i="40"/>
  <c r="F198" i="15"/>
  <c r="E147" i="40"/>
  <c r="F202" i="15"/>
  <c r="F201" i="15"/>
  <c r="F171" i="15"/>
  <c r="E95" i="40"/>
  <c r="E94" i="40"/>
  <c r="F309" i="15"/>
  <c r="F301" i="15"/>
  <c r="F293" i="15"/>
  <c r="F285" i="15"/>
  <c r="F277" i="15"/>
  <c r="F269" i="15"/>
  <c r="F261" i="15"/>
  <c r="F253" i="15"/>
  <c r="F245" i="15"/>
  <c r="F237" i="15"/>
  <c r="F229" i="15"/>
  <c r="F221" i="15"/>
  <c r="F213" i="15"/>
  <c r="F307" i="15"/>
  <c r="F299" i="15"/>
  <c r="F291" i="15"/>
  <c r="F283" i="15"/>
  <c r="F275" i="15"/>
  <c r="F267" i="15"/>
  <c r="F259" i="15"/>
  <c r="F251" i="15"/>
  <c r="F243" i="15"/>
  <c r="F235" i="15"/>
  <c r="F227" i="15"/>
  <c r="F219" i="15"/>
  <c r="F306" i="15"/>
  <c r="F302" i="15"/>
  <c r="F298" i="15"/>
  <c r="F294" i="15"/>
  <c r="F290" i="15"/>
  <c r="F286" i="15"/>
  <c r="F282" i="15"/>
  <c r="F278" i="15"/>
  <c r="F274" i="15"/>
  <c r="F270" i="15"/>
  <c r="F266" i="15"/>
  <c r="F262" i="15"/>
  <c r="F258" i="15"/>
  <c r="F254" i="15"/>
  <c r="F250" i="15"/>
  <c r="F246" i="15"/>
  <c r="F242" i="15"/>
  <c r="F238" i="15"/>
  <c r="F234" i="15"/>
  <c r="F230" i="15"/>
  <c r="F226" i="15"/>
  <c r="F222" i="15"/>
  <c r="F218" i="15"/>
  <c r="F214" i="15"/>
  <c r="E134" i="39"/>
  <c r="F244" i="14"/>
  <c r="E133" i="39"/>
  <c r="F243" i="14"/>
  <c r="F469" i="14" s="1"/>
  <c r="J15" i="37" s="1"/>
  <c r="E109" i="38"/>
  <c r="E140" i="40"/>
  <c r="F191" i="15"/>
  <c r="F173" i="15" l="1"/>
  <c r="F172" i="15"/>
  <c r="F174" i="15"/>
  <c r="E159" i="40"/>
  <c r="F210" i="15"/>
  <c r="E112" i="38"/>
  <c r="F438" i="31"/>
  <c r="J8" i="37" s="1"/>
  <c r="E54" i="39"/>
  <c r="E160" i="40" l="1"/>
  <c r="F211" i="15"/>
  <c r="F436" i="15" s="1"/>
  <c r="J23" i="37" s="1"/>
  <c r="F185" i="15"/>
  <c r="E23" i="37" s="1"/>
  <c r="F218" i="14"/>
  <c r="E15" i="37" s="1"/>
  <c r="F141" i="14"/>
  <c r="D178" i="14"/>
  <c r="G178" i="14" l="1"/>
  <c r="E112" i="39"/>
  <c r="G158" i="14"/>
  <c r="G157" i="14"/>
  <c r="G48" i="14"/>
  <c r="G47" i="14"/>
  <c r="G46" i="14"/>
  <c r="G179" i="14" l="1"/>
  <c r="H15" i="37" s="1"/>
  <c r="K8" i="37"/>
  <c r="G160" i="14"/>
  <c r="B15" i="37" s="1"/>
  <c r="G15" i="37" l="1"/>
  <c r="N15" i="37" l="1"/>
  <c r="O11" i="37" s="1"/>
  <c r="A1" i="15"/>
  <c r="A1" i="31" s="1"/>
  <c r="J43" i="14" l="1"/>
  <c r="D12" i="14"/>
  <c r="D10" i="14"/>
  <c r="A25" i="14" l="1"/>
  <c r="D23" i="37" l="1"/>
  <c r="K23" i="37" s="1"/>
  <c r="D15" i="37"/>
  <c r="K15" i="37" s="1"/>
  <c r="O10" i="3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sharedStrings.xml><?xml version="1.0" encoding="utf-8"?>
<sst xmlns="http://schemas.openxmlformats.org/spreadsheetml/2006/main" count="1858" uniqueCount="417">
  <si>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</si>
  <si>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</si>
  <si>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</si>
  <si>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</si>
  <si>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</si>
  <si>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</si>
  <si>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</si>
  <si>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</si>
  <si>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</si>
  <si>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</si>
  <si>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</si>
  <si>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</si>
  <si>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</si>
  <si>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</si>
  <si>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</si>
  <si>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</si>
  <si>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</si>
  <si>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</si>
  <si>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</si>
  <si>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</si>
  <si>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</si>
  <si>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</si>
  <si>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</si>
  <si>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</si>
  <si>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</si>
  <si>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</si>
  <si>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</si>
  <si>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</si>
  <si>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</si>
  <si>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</si>
  <si>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</si>
  <si>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</si>
  <si>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</si>
  <si>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</si>
  <si>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</si>
  <si>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</si>
  <si>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</si>
  <si>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</si>
  <si>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</si>
  <si>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</si>
  <si>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Найм жилья в командировке (24 команд. в год )</t>
  </si>
  <si>
    <t>4 = 2 * 3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</si>
  <si>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</si>
  <si>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</si>
  <si>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</si>
  <si>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</si>
  <si>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</si>
  <si>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</si>
  <si>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</si>
  <si>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</si>
  <si>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</si>
  <si>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</si>
  <si>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Наименование показателяобъема : колличество мероприятий (штук)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</si>
  <si>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</si>
  <si>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</si>
  <si>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</si>
  <si>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</si>
  <si>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</si>
  <si>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</si>
  <si>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</si>
  <si>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</si>
  <si>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</si>
  <si>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</si>
  <si>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</si>
  <si>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</si>
  <si>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</si>
  <si>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</si>
  <si>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</si>
  <si>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</si>
  <si>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</si>
  <si>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</si>
  <si>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</si>
  <si>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</si>
  <si>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Оплата проезда к месту коммандировки  (4 команд. в год )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</si>
  <si>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</si>
  <si>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</si>
  <si>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</si>
  <si>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</si>
  <si>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</si>
  <si>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</si>
  <si>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</si>
  <si>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</si>
  <si>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</si>
  <si>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Суточные при служебных коммандировках (4 команд. в год )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</si>
  <si>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</si>
  <si>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</si>
  <si>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</si>
  <si>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</si>
  <si>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</si>
  <si>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</si>
  <si>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</si>
  <si>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</si>
  <si>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</si>
  <si>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</si>
  <si>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</si>
  <si>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</si>
  <si>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</si>
  <si>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</si>
  <si>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</si>
  <si>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</si>
  <si>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</si>
  <si>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</si>
  <si>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</si>
  <si>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</si>
  <si>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</si>
  <si>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</si>
  <si>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</si>
  <si>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</si>
  <si>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</si>
  <si>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</si>
  <si>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</si>
  <si>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</si>
  <si>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</si>
  <si>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</si>
  <si>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</si>
  <si>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</si>
  <si>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</si>
  <si>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</si>
  <si>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</si>
  <si>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</si>
  <si>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</si>
  <si>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</si>
  <si>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</si>
  <si>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</si>
  <si>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</si>
  <si>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</si>
  <si>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</si>
  <si>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</si>
  <si>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</si>
  <si>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</si>
  <si>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</si>
  <si>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</si>
  <si>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</si>
  <si>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</si>
  <si>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</si>
  <si>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</si>
  <si>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</si>
  <si>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</si>
  <si>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</si>
  <si>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</si>
  <si>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</si>
  <si>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</si>
  <si>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</si>
  <si>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</si>
  <si>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</si>
  <si>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</si>
  <si>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</si>
  <si>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</si>
  <si>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</si>
  <si>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</si>
  <si>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</si>
  <si>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</si>
  <si>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</si>
  <si>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</si>
  <si>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</si>
  <si>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</si>
  <si>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</si>
  <si>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</si>
  <si>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</si>
  <si>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</si>
  <si>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</si>
  <si>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</si>
  <si>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</si>
  <si>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</si>
  <si>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</si>
  <si>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</si>
  <si>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</si>
  <si>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</si>
  <si>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</si>
  <si>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</si>
  <si>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</si>
  <si>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</si>
  <si>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</si>
  <si>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</si>
  <si>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</si>
  <si>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</si>
  <si>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</si>
  <si>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</si>
  <si>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</si>
  <si>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</si>
  <si>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</si>
  <si>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</si>
  <si>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</si>
  <si>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</si>
  <si>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</si>
  <si>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>1.     Расчеты (обоснования) выплат персоналу, непосредственно НЕ связанному с выполнением работы (краевая субсидия на доплату до МРОТ)</t>
  </si>
  <si>
    <t>Предрейсовое медицинское обследование 247дней*90руб</t>
  </si>
  <si>
    <t xml:space="preserve">Уборка территории от снега </t>
  </si>
  <si>
    <t>№ п/п</t>
  </si>
  <si>
    <t>Количество, шт</t>
  </si>
  <si>
    <t>Средняя стоимость, руб</t>
  </si>
  <si>
    <t>Планируемое число  в год: 38 колличество мероприятий (штук)(показатель объема услуги - задание)</t>
  </si>
  <si>
    <t>(плановое задание 2019 года)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</si>
  <si>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</si>
  <si>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</si>
  <si>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</si>
  <si>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</si>
  <si>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</si>
  <si>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</si>
  <si>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</si>
  <si>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</si>
  <si>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</si>
  <si>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</si>
  <si>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</si>
  <si>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</si>
  <si>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</si>
  <si>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</si>
  <si>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 xml:space="preserve">Обслуживание систем пожарной сигнализации  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</si>
  <si>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</si>
  <si>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</si>
  <si>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</si>
  <si>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</si>
  <si>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ТКО</t>
  </si>
  <si>
    <t>Организация светового сопровождения мероприятия</t>
  </si>
  <si>
    <t>Проезд к месту учебы</t>
  </si>
  <si>
    <t>Договор осмотр технического состояния автомобиля</t>
  </si>
  <si>
    <t>Приложение № 2</t>
  </si>
  <si>
    <t>обучение персонала</t>
  </si>
  <si>
    <t>изготовление плакетки, печать дипломов, изготовление значков</t>
  </si>
  <si>
    <t>Организация питания воинов-интернационалистов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</si>
  <si>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</si>
  <si>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</si>
  <si>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</si>
  <si>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</si>
  <si>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</si>
  <si>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Средства на повышение с 1 октября 2019 года на 4,3 процента заработной платы работников бюджетной сферы</t>
  </si>
  <si>
    <t>Средства на повышение минимальных размеров окладов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</si>
  <si>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</si>
  <si>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</si>
  <si>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Планируемое число  в год:  26   мероприятий (штук) (показатель объема услуги - задание)</t>
  </si>
  <si>
    <t>Рабочих часов в год:1780,6 часа – производственный календарь на 2020 год</t>
  </si>
  <si>
    <t>6=5*0,28</t>
  </si>
  <si>
    <t>Планируемое число  в год: 29 колличество мероприятий (штук)(показатель объема услуги - задание)</t>
  </si>
  <si>
    <t>(1 780,6 часа ×</t>
  </si>
  <si>
    <t>1 780,6 часов)</t>
  </si>
  <si>
    <t>4 = 3 × 1780,6</t>
  </si>
  <si>
    <t>(1780,6 часа ×</t>
  </si>
  <si>
    <t>1780,6 часов)</t>
  </si>
  <si>
    <t>6=5*0,31</t>
  </si>
  <si>
    <t>Наименование показателя объема : количество мероприятий (штук)</t>
  </si>
  <si>
    <t>Участие подростков Северо-Енисейского района в ТИМ "Юниор"</t>
  </si>
  <si>
    <t>Проезд подростков</t>
  </si>
  <si>
    <t>Суточные подростки</t>
  </si>
  <si>
    <t>Проживание подростки</t>
  </si>
  <si>
    <t>Участие молодежи Северо-Енисейского района в ТИМ "Бирюса"</t>
  </si>
  <si>
    <t>Проживание</t>
  </si>
  <si>
    <t>Участие молодежи Северо-Енисейского района в инфраструктурном проекте "Новый фарватер" (г. Лесосибирск)</t>
  </si>
  <si>
    <t>Участие социально ориентированной молодежи Северо-Енисейского района в форуме "Доброфорум 2020" (г. Красноярск)</t>
  </si>
  <si>
    <t>Расходные материалы к мероприятиям</t>
  </si>
  <si>
    <t>Наградная продукция к мероприям</t>
  </si>
  <si>
    <t>Участие юнармейцев Северо-Енисейского района в краевом смотре-конкурсе «Пост №1»</t>
  </si>
  <si>
    <t>Проезд детей</t>
  </si>
  <si>
    <t>Проживание детей 10 детей</t>
  </si>
  <si>
    <t>Суточные детей 10</t>
  </si>
  <si>
    <t>Участие подростков, участников ВПК, в сдаче на право ношения спецжетона КРОО «Ветераны Спецназа» г. Красноярск</t>
  </si>
  <si>
    <t>Проживание детей 2 детей</t>
  </si>
  <si>
    <t>Суточные детей 2</t>
  </si>
  <si>
    <t>Участие команды ВПО Северо-Енисейского района в краевом сборе-конкурсе курсантов военно-патриотических объединений "Слет Патриотов-2020" (Манский район)</t>
  </si>
  <si>
    <t>Суточные детей 6</t>
  </si>
  <si>
    <t>Поисковая экспедиция (Орловская область)</t>
  </si>
  <si>
    <t>Проезд детей 4</t>
  </si>
  <si>
    <t>Суточные детей 4</t>
  </si>
  <si>
    <t>Участие в Слете актива движения ЮНАРМИЯ в ЦДП "Юнармия" (п. Емельяново)</t>
  </si>
  <si>
    <t>Участие молодежи Северо-Енисейского района в Российском патриотическом фестивале в г. Красноярск</t>
  </si>
  <si>
    <t xml:space="preserve">Военно-спортивная игра «Сибирский щит: Орленок». Участие в Зональном этапе. </t>
  </si>
  <si>
    <t>Форма юнармейцев комплект</t>
  </si>
  <si>
    <t>Участие команды Северо-Енисейского района в окружном этапе Всероссийской футбольной акции "Уличный красава 2020"</t>
  </si>
  <si>
    <t>Проезд сопровождающего</t>
  </si>
  <si>
    <t>Проживание сопровождающего</t>
  </si>
  <si>
    <t>Суточные сопровождающие</t>
  </si>
  <si>
    <t>Проезд детей 6 чел</t>
  </si>
  <si>
    <t>Проживание детей 6 чел</t>
  </si>
  <si>
    <t>Суточные детей 6 чел</t>
  </si>
  <si>
    <t>Проекты Территория 2020</t>
  </si>
  <si>
    <t>Расходные материалы по проектам</t>
  </si>
  <si>
    <t>Наградная продукция к мероприятим</t>
  </si>
  <si>
    <t>(плановое задание 2020 года)</t>
  </si>
  <si>
    <t xml:space="preserve">Затраты на оплату труда работников, непосредственно НЕ связанных с выполнением работы </t>
  </si>
  <si>
    <t>6=5*0,41</t>
  </si>
  <si>
    <t xml:space="preserve">Проживание </t>
  </si>
  <si>
    <t>19 командировок</t>
  </si>
  <si>
    <t>19 команд</t>
  </si>
  <si>
    <t>19 коммандировки в год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</si>
  <si>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</si>
  <si>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</si>
  <si>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>     Расчеты (обоснования) выплат персоналу, непосредственно НЕ связанному с выполнением работы (краевая субсидия на доплату до МРОТ)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</si>
  <si>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</si>
  <si>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</si>
  <si>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</si>
  <si>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</si>
  <si>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</si>
  <si>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</si>
  <si>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Почтовые конверты</t>
  </si>
  <si>
    <t>Техническое обслуживание систем пожарной сигнализации</t>
  </si>
  <si>
    <t>ремонт музыкального оборудования</t>
  </si>
  <si>
    <t>Возмещение мед осмотра (112/212)</t>
  </si>
  <si>
    <t>Медосмотр при устройстве на работу</t>
  </si>
  <si>
    <t>Диагностика бытовой и оргтехники для определения возможности ее дальнейшего использования (244/226)</t>
  </si>
  <si>
    <t>Изготовление снежных фигур</t>
  </si>
  <si>
    <t>организация светового шоу</t>
  </si>
  <si>
    <t>Оплата пени, штрафов (853/291)</t>
  </si>
  <si>
    <t>Пиломатериал</t>
  </si>
  <si>
    <t>Мышь USB</t>
  </si>
  <si>
    <t xml:space="preserve">Мешки для мусора </t>
  </si>
  <si>
    <t>Бытовая химия</t>
  </si>
  <si>
    <t>Фанера</t>
  </si>
  <si>
    <t>ГСМ УАЗ (Масло двигатель)</t>
  </si>
  <si>
    <t>Антифриз</t>
  </si>
  <si>
    <t>Гвозди</t>
  </si>
  <si>
    <t>Саморезы</t>
  </si>
  <si>
    <t>Инструмент металлический ручной</t>
  </si>
  <si>
    <t>Краска эмаль</t>
  </si>
  <si>
    <t>Краска ВДН</t>
  </si>
  <si>
    <t>Кисти</t>
  </si>
  <si>
    <t>Перчатка пвх</t>
  </si>
  <si>
    <t>Грабли, лопаты</t>
  </si>
  <si>
    <t>ГСМ Бензин</t>
  </si>
  <si>
    <t xml:space="preserve"> расходы, связанные с подготовкой и проведением празднования 75-й годовщины Победы в Великой Отечественной войне 1941-1945 годов</t>
  </si>
  <si>
    <t>материалы для проектов</t>
  </si>
  <si>
    <t>конкурс краткосрочных мини-грантов Главы Северо-Енисейского района для школьных общественных движений Северо-Енисейского района, посвященного 75-летию победы в Великой Отечественной войне</t>
  </si>
  <si>
    <t xml:space="preserve"> к Приказу отдела физической культуры, спорта и молодежной политики Северо-Енисейского района от  13.03.2020 № 16-ос "О внесении изменений в приказ от20.12.2019 № 110-ОС  "Об утверждении нормативов затрат, натуральных норм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                                               </t>
  </si>
  <si>
    <t>Приложение №1 к приложению 2  к Приказу отдела физической культуры, спорта и молодежной политики Северо-Енисейского района от 13.03.2020 " 16-ос "О внесении изменений в приказ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</si>
  <si>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на 13.03.2020 год</t>
  </si>
  <si>
    <t>Катридж CN54AE HP 933XL</t>
  </si>
  <si>
    <t>Катридж CN54AE HP 932XL</t>
  </si>
  <si>
    <t>Чернила Canon Gl-490C PIXMA</t>
  </si>
  <si>
    <t>Бумага А4 500 шт. SvetoCopy</t>
  </si>
  <si>
    <t>Бумага А3 500 шт. SvetoCopy</t>
  </si>
  <si>
    <t>Молоток</t>
  </si>
  <si>
    <t>Тонер НР</t>
  </si>
  <si>
    <t>Тонер Canon</t>
  </si>
  <si>
    <t>Эмаль</t>
  </si>
  <si>
    <t>Эмаль аэрозоль</t>
  </si>
  <si>
    <t>пакет майка</t>
  </si>
  <si>
    <t>шпилька резьбовая</t>
  </si>
  <si>
    <t>сверло</t>
  </si>
  <si>
    <t>антифриз</t>
  </si>
  <si>
    <t>ледоруб</t>
  </si>
  <si>
    <t>труба</t>
  </si>
  <si>
    <t>кронштейн</t>
  </si>
  <si>
    <t>электрод</t>
  </si>
  <si>
    <t>круг отрезной</t>
  </si>
  <si>
    <t>круг зачистной</t>
  </si>
  <si>
    <t>кабель-канал</t>
  </si>
  <si>
    <t>саморез</t>
  </si>
  <si>
    <t>лопата</t>
  </si>
  <si>
    <t>черенок</t>
  </si>
  <si>
    <t>домкрат</t>
  </si>
  <si>
    <t>стяжка</t>
  </si>
  <si>
    <t>смазка</t>
  </si>
  <si>
    <t>ключи</t>
  </si>
  <si>
    <t>болт</t>
  </si>
  <si>
    <t>гайка</t>
  </si>
  <si>
    <t>эмаль аэрозоль</t>
  </si>
  <si>
    <t>бумага нажд</t>
  </si>
  <si>
    <t>герметик</t>
  </si>
  <si>
    <t>кенгуру</t>
  </si>
  <si>
    <t>цемент 50 кг</t>
  </si>
  <si>
    <t>рукав резина</t>
  </si>
  <si>
    <t>лампа</t>
  </si>
  <si>
    <t>лампа энергосберегающая</t>
  </si>
  <si>
    <t>коврик автомобильный</t>
  </si>
  <si>
    <t>краска акрил</t>
  </si>
  <si>
    <t>валик</t>
  </si>
  <si>
    <t>скотч маляр</t>
  </si>
  <si>
    <t xml:space="preserve">колер </t>
  </si>
  <si>
    <t>паста колеровочная</t>
  </si>
  <si>
    <t>колер</t>
  </si>
  <si>
    <t>насадка на валик</t>
  </si>
  <si>
    <t>HDMI кабель 5м</t>
  </si>
  <si>
    <t>HDMI кабель 10м</t>
  </si>
  <si>
    <t>сумка для ноутбука</t>
  </si>
  <si>
    <t>флеш карта</t>
  </si>
  <si>
    <t>кулер для процессора</t>
  </si>
  <si>
    <t>блок питания</t>
  </si>
  <si>
    <t>клавиатура</t>
  </si>
  <si>
    <t>снеговая лопата</t>
  </si>
  <si>
    <t>уголок</t>
  </si>
  <si>
    <t>перчатки</t>
  </si>
  <si>
    <t>шпатель</t>
  </si>
  <si>
    <t>шпатлевка</t>
  </si>
  <si>
    <t>алебастр</t>
  </si>
  <si>
    <t>кран шаровый</t>
  </si>
  <si>
    <t>мешок зеленый</t>
  </si>
  <si>
    <t>настольная игра "тараканьи бега"</t>
  </si>
  <si>
    <t>настольная игра "Свинтус"</t>
  </si>
  <si>
    <t>настольная игра "мафия"</t>
  </si>
  <si>
    <t>мыло жидкое</t>
  </si>
  <si>
    <t>насадка на швабру</t>
  </si>
  <si>
    <t>ведро пластик</t>
  </si>
  <si>
    <t>туал бумага</t>
  </si>
  <si>
    <t>кнопки силовые</t>
  </si>
  <si>
    <t>канц нож</t>
  </si>
  <si>
    <t>нож для хобби</t>
  </si>
  <si>
    <t>магниты для доски (уп 9 шт)</t>
  </si>
  <si>
    <t>ежедневник</t>
  </si>
  <si>
    <t>ср-во для стекол</t>
  </si>
  <si>
    <t>пемолюкс</t>
  </si>
  <si>
    <t>доместос</t>
  </si>
  <si>
    <t>маркер</t>
  </si>
  <si>
    <t>тал блок освеж</t>
  </si>
  <si>
    <t>футболка-поло белая с логотипом, мужская</t>
  </si>
  <si>
    <t>футболка-поло белая с логотипом, женская</t>
  </si>
  <si>
    <t>радиатор медный</t>
  </si>
  <si>
    <t>гидротолкатель клапана</t>
  </si>
  <si>
    <t>маслосъемные колпачки (16 шт)</t>
  </si>
  <si>
    <t>к-т ГРМ (полный)</t>
  </si>
  <si>
    <t>фланец упорный распредвала</t>
  </si>
  <si>
    <t>гидронатяжитель цепи</t>
  </si>
  <si>
    <t>прокладка головки блока</t>
  </si>
  <si>
    <t>к-т прокладок на дв.4091</t>
  </si>
  <si>
    <t>dextron iv</t>
  </si>
  <si>
    <t>смазка (шрус)</t>
  </si>
  <si>
    <t>смазка литол-24</t>
  </si>
  <si>
    <t>тормозная жидкость (0,910 кг)</t>
  </si>
  <si>
    <t>детали для пазла "Многоуровневая карта Северо-Енисейского района"</t>
  </si>
  <si>
    <t>антифриз УАЗ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</si>
</sst>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000000"/>
      </patternFill>
    </fill>
    <fill>
      <patternFill patternType="solid">
        <fgColor theme="6" tint="0.39997558519241921"/>
        <bgColor rgb="FF000000"/>
      </patternFill>
    </fill>
    <fill>
      <patternFill patternType="solid">
        <fgColor theme="6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17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NumberFormat="1" applyFont="1" applyBorder="1" applyAlignment="1">
      <alignment horizontal="right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NumberFormat="1" applyFont="1" applyBorder="1" applyAlignment="1">
      <alignment horizontal="right"/>
    </xf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justify" vertical="top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19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167" fontId="19" fillId="4" borderId="7" xfId="0" applyNumberFormat="1" applyFont="1" applyFill="1" applyBorder="1" applyAlignment="1">
      <alignment horizontal="right" vertical="top" wrapText="1" readingOrder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5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 applyBorder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4" fontId="5" fillId="4" borderId="0" xfId="0" applyNumberFormat="1" applyFont="1" applyFill="1" applyBorder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top" wrapText="1"/>
    </xf>
    <xf numFmtId="0" fontId="22" fillId="4" borderId="7" xfId="0" applyFont="1" applyFill="1" applyBorder="1" applyAlignment="1">
      <alignment horizontal="center" vertical="top" wrapText="1"/>
    </xf>
    <xf numFmtId="167" fontId="4" fillId="0" borderId="13" xfId="0" applyNumberFormat="1" applyFont="1" applyFill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167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center" wrapText="1"/>
    </xf>
    <xf numFmtId="167" fontId="4" fillId="4" borderId="7" xfId="0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4" fontId="38" fillId="4" borderId="23" xfId="1" applyNumberFormat="1" applyFont="1" applyFill="1" applyBorder="1" applyAlignment="1">
      <alignment horizontal="right"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0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Border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27" fillId="3" borderId="16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0" fontId="39" fillId="4" borderId="7" xfId="0" applyFont="1" applyFill="1" applyBorder="1" applyAlignment="1">
      <alignment horizontal="right" vertical="center"/>
    </xf>
    <xf numFmtId="0" fontId="39" fillId="4" borderId="8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4" fontId="42" fillId="3" borderId="14" xfId="0" applyNumberFormat="1" applyFont="1" applyFill="1" applyBorder="1" applyAlignment="1">
      <alignment horizontal="center" vertical="center" wrapText="1"/>
    </xf>
    <xf numFmtId="4" fontId="43" fillId="3" borderId="7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/>
    </xf>
    <xf numFmtId="4" fontId="44" fillId="3" borderId="7" xfId="0" applyNumberFormat="1" applyFont="1" applyFill="1" applyBorder="1" applyAlignment="1">
      <alignment horizontal="center" vertical="center" wrapText="1" readingOrder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4" fontId="44" fillId="4" borderId="7" xfId="0" applyNumberFormat="1" applyFont="1" applyFill="1" applyBorder="1"/>
    <xf numFmtId="4" fontId="45" fillId="4" borderId="7" xfId="0" applyNumberFormat="1" applyFont="1" applyFill="1" applyBorder="1"/>
    <xf numFmtId="164" fontId="46" fillId="4" borderId="7" xfId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/>
    </xf>
    <xf numFmtId="4" fontId="46" fillId="4" borderId="7" xfId="0" applyNumberFormat="1" applyFont="1" applyFill="1" applyBorder="1" applyAlignment="1">
      <alignment vertical="top" wrapText="1"/>
    </xf>
    <xf numFmtId="4" fontId="43" fillId="4" borderId="7" xfId="0" applyNumberFormat="1" applyFont="1" applyFill="1" applyBorder="1" applyAlignment="1">
      <alignment horizontal="center" vertical="top" wrapText="1" readingOrder="1"/>
    </xf>
    <xf numFmtId="4" fontId="44" fillId="4" borderId="7" xfId="0" applyNumberFormat="1" applyFont="1" applyFill="1" applyBorder="1" applyAlignment="1">
      <alignment vertical="top" wrapText="1"/>
    </xf>
    <xf numFmtId="4" fontId="44" fillId="4" borderId="7" xfId="0" applyNumberFormat="1" applyFont="1" applyFill="1" applyBorder="1" applyAlignment="1">
      <alignment horizontal="center" vertical="top" wrapText="1" readingOrder="1"/>
    </xf>
    <xf numFmtId="4" fontId="43" fillId="3" borderId="14" xfId="0" applyNumberFormat="1" applyFont="1" applyFill="1" applyBorder="1" applyAlignment="1">
      <alignment horizontal="center" vertical="center" wrapText="1" readingOrder="1"/>
    </xf>
    <xf numFmtId="4" fontId="43" fillId="4" borderId="7" xfId="0" applyNumberFormat="1" applyFont="1" applyFill="1" applyBorder="1" applyAlignment="1">
      <alignment horizontal="center" vertical="center" wrapText="1" readingOrder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27" fillId="3" borderId="16" xfId="0" applyFont="1" applyFill="1" applyBorder="1" applyAlignment="1">
      <alignment vertical="center"/>
    </xf>
    <xf numFmtId="0" fontId="27" fillId="3" borderId="16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/>
    <xf numFmtId="0" fontId="4" fillId="4" borderId="7" xfId="0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39" fillId="4" borderId="7" xfId="0" applyFont="1" applyFill="1" applyBorder="1" applyAlignment="1">
      <alignment horizontal="left" vertical="center"/>
    </xf>
    <xf numFmtId="4" fontId="38" fillId="4" borderId="13" xfId="0" applyNumberFormat="1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1" fillId="4" borderId="15" xfId="0" applyFont="1" applyFill="1" applyBorder="1" applyAlignment="1">
      <alignment horizontal="left" vertical="center" wrapText="1" readingOrder="1"/>
    </xf>
    <xf numFmtId="0" fontId="47" fillId="4" borderId="0" xfId="0" applyFont="1" applyFill="1"/>
    <xf numFmtId="0" fontId="5" fillId="4" borderId="9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11" fillId="4" borderId="0" xfId="0" applyFont="1" applyFill="1" applyAlignment="1">
      <alignment horizontal="center" vertical="top" wrapText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27" fillId="4" borderId="10" xfId="0" applyFont="1" applyFill="1" applyBorder="1" applyAlignment="1">
      <alignment horizontal="center" vertical="top" wrapText="1"/>
    </xf>
    <xf numFmtId="0" fontId="27" fillId="4" borderId="0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27" fillId="3" borderId="15" xfId="0" applyFont="1" applyFill="1" applyBorder="1" applyAlignment="1">
      <alignment vertical="center" wrapText="1"/>
    </xf>
    <xf numFmtId="0" fontId="27" fillId="3" borderId="22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27" fillId="3" borderId="23" xfId="0" applyFont="1" applyFill="1" applyBorder="1" applyAlignment="1">
      <alignment vertical="center" wrapText="1"/>
    </xf>
    <xf numFmtId="0" fontId="4" fillId="3" borderId="24" xfId="0" applyFont="1" applyFill="1" applyBorder="1" applyAlignment="1">
      <alignment vertical="center"/>
    </xf>
    <xf numFmtId="0" fontId="4" fillId="3" borderId="25" xfId="0" applyFont="1" applyFill="1" applyBorder="1" applyAlignment="1">
      <alignment vertical="center"/>
    </xf>
    <xf numFmtId="0" fontId="27" fillId="3" borderId="24" xfId="0" applyFont="1" applyFill="1" applyBorder="1" applyAlignment="1">
      <alignment vertical="center" wrapText="1"/>
    </xf>
    <xf numFmtId="0" fontId="27" fillId="3" borderId="25" xfId="0" applyFont="1" applyFill="1" applyBorder="1" applyAlignment="1">
      <alignment vertical="center" wrapText="1"/>
    </xf>
    <xf numFmtId="0" fontId="27" fillId="3" borderId="24" xfId="0" applyFont="1" applyFill="1" applyBorder="1" applyAlignment="1">
      <alignment vertical="center"/>
    </xf>
    <xf numFmtId="0" fontId="27" fillId="3" borderId="25" xfId="0" applyFont="1" applyFill="1" applyBorder="1" applyAlignment="1">
      <alignment vertical="center"/>
    </xf>
    <xf numFmtId="0" fontId="27" fillId="3" borderId="17" xfId="0" applyFont="1" applyFill="1" applyBorder="1" applyAlignment="1">
      <alignment vertical="center" wrapText="1"/>
    </xf>
    <xf numFmtId="0" fontId="27" fillId="3" borderId="14" xfId="0" applyFont="1" applyFill="1" applyBorder="1" applyAlignment="1">
      <alignment vertical="center" wrapText="1"/>
    </xf>
    <xf numFmtId="0" fontId="27" fillId="3" borderId="18" xfId="0" applyFont="1" applyFill="1" applyBorder="1" applyAlignment="1">
      <alignment vertical="center" wrapText="1"/>
    </xf>
    <xf numFmtId="0" fontId="5" fillId="3" borderId="25" xfId="0" applyFont="1" applyFill="1" applyBorder="1" applyAlignment="1">
      <alignment horizontal="center" vertical="center" wrapText="1" readingOrder="1"/>
    </xf>
    <xf numFmtId="4" fontId="44" fillId="3" borderId="9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0" fontId="4" fillId="4" borderId="7" xfId="2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top" wrapText="1"/>
    </xf>
    <xf numFmtId="0" fontId="27" fillId="4" borderId="7" xfId="3" applyFont="1" applyFill="1" applyBorder="1" applyAlignment="1">
      <alignment horizontal="center" vertical="center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165" fontId="3" fillId="4" borderId="7" xfId="0" applyNumberFormat="1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Border="1" applyAlignment="1">
      <alignment horizontal="center" vertical="top" wrapText="1" readingOrder="1"/>
    </xf>
    <xf numFmtId="165" fontId="3" fillId="4" borderId="0" xfId="0" applyNumberFormat="1" applyFont="1" applyFill="1" applyBorder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4" fontId="44" fillId="4" borderId="9" xfId="0" applyNumberFormat="1" applyFont="1" applyFill="1" applyBorder="1" applyAlignment="1">
      <alignment horizontal="center" vertical="top" wrapText="1" readingOrder="1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vertical="top" wrapText="1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1" fontId="10" fillId="4" borderId="7" xfId="0" applyNumberFormat="1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2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22" fillId="4" borderId="7" xfId="0" applyNumberFormat="1" applyFont="1" applyFill="1" applyBorder="1" applyAlignment="1">
      <alignment vertical="top" wrapText="1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center" wrapText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2" fillId="4" borderId="17" xfId="0" applyFont="1" applyFill="1" applyBorder="1" applyAlignment="1">
      <alignment vertical="center" wrapText="1"/>
    </xf>
    <xf numFmtId="0" fontId="22" fillId="4" borderId="9" xfId="0" applyFont="1" applyFill="1" applyBorder="1" applyAlignment="1">
      <alignment vertical="center" wrapText="1"/>
    </xf>
    <xf numFmtId="4" fontId="29" fillId="4" borderId="9" xfId="0" applyNumberFormat="1" applyFont="1" applyFill="1" applyBorder="1" applyAlignment="1">
      <alignment horizontal="right" vertical="center" wrapText="1"/>
    </xf>
    <xf numFmtId="0" fontId="48" fillId="4" borderId="0" xfId="0" applyFont="1" applyFill="1"/>
    <xf numFmtId="4" fontId="20" fillId="4" borderId="7" xfId="0" applyNumberFormat="1" applyFont="1" applyFill="1" applyBorder="1"/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39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39" fillId="4" borderId="15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" fillId="4" borderId="13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39" fillId="4" borderId="8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27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 readingOrder="1"/>
    </xf>
    <xf numFmtId="0" fontId="27" fillId="3" borderId="1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27" fillId="3" borderId="7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horizontal="center" vertical="center" wrapText="1" readingOrder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27" fillId="4" borderId="7" xfId="3" applyFont="1" applyFill="1" applyBorder="1" applyAlignment="1">
      <alignment horizontal="left" vertical="center" wrapText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5" fillId="4" borderId="10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4" fillId="4" borderId="15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21" fillId="4" borderId="0" xfId="0" applyFont="1" applyFill="1" applyBorder="1" applyAlignment="1">
      <alignment horizontal="left" vertical="top" wrapText="1" readingOrder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7" xfId="3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top" wrapText="1"/>
    </xf>
    <xf numFmtId="0" fontId="27" fillId="4" borderId="7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7" fillId="4" borderId="0" xfId="0" applyFont="1" applyFill="1" applyBorder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23" xfId="0" applyFont="1" applyFill="1" applyBorder="1" applyAlignment="1">
      <alignment horizontal="center" vertical="top" wrapText="1"/>
    </xf>
    <xf numFmtId="0" fontId="7" fillId="4" borderId="25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3" fillId="4" borderId="0" xfId="0" applyNumberFormat="1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3" fillId="4" borderId="0" xfId="0" applyFont="1" applyFill="1" applyAlignment="1">
      <alignment horizontal="left" vertical="top" wrapText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9" xfId="0" applyFont="1" applyFill="1" applyBorder="1" applyAlignment="1">
      <alignment horizontal="right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4" fillId="4" borderId="9" xfId="0" applyFont="1" applyFill="1" applyBorder="1" applyAlignment="1">
      <alignment vertical="top" wrapText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27" fillId="3" borderId="24" xfId="0" applyFont="1" applyFill="1" applyBorder="1" applyAlignment="1">
      <alignment horizontal="left" vertical="center" wrapText="1"/>
    </xf>
    <xf numFmtId="0" fontId="27" fillId="3" borderId="25" xfId="0" applyFont="1" applyFill="1" applyBorder="1" applyAlignment="1">
      <alignment horizontal="left" vertical="center" wrapText="1"/>
    </xf>
    <xf numFmtId="0" fontId="4" fillId="3" borderId="24" xfId="0" applyFont="1" applyFill="1" applyBorder="1" applyAlignment="1">
      <alignment horizontal="left" vertical="center"/>
    </xf>
    <xf numFmtId="0" fontId="4" fillId="3" borderId="25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4" fillId="3" borderId="0" xfId="0" applyFont="1" applyFill="1" applyBorder="1" applyAlignment="1">
      <alignment horizontal="left" vertical="center"/>
    </xf>
    <xf numFmtId="0" fontId="5" fillId="4" borderId="10" xfId="0" applyFont="1" applyFill="1" applyBorder="1" applyAlignment="1">
      <alignment horizontal="center" vertical="center" wrapText="1" readingOrder="1"/>
    </xf>
    <xf numFmtId="0" fontId="14" fillId="4" borderId="7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3" fillId="4" borderId="8" xfId="0" applyFont="1" applyFill="1" applyBorder="1" applyAlignment="1">
      <alignment horizontal="right" vertical="top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7" fillId="4" borderId="7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center" vertical="top" wrapText="1" readingOrder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  <xf numFmtId="4" fontId="4" fillId="4" borderId="9" xfId="0" applyNumberFormat="1" applyFont="1" applyFill="1" applyBorder="1" applyAlignment="1">
      <alignment horizontal="center" vertical="top" wrapText="1"/>
    </xf>
    <xf numFmtId="0" fontId="4" fillId="4" borderId="15" xfId="3" applyFont="1" applyFill="1" applyBorder="1" applyAlignment="1">
      <alignment horizontal="left" vertical="center" wrapText="1"/>
    </xf>
    <xf numFmtId="0" fontId="4" fillId="4" borderId="13" xfId="3" applyFont="1" applyFill="1" applyBorder="1" applyAlignment="1">
      <alignment horizontal="left" vertical="center" wrapText="1"/>
    </xf>
    <xf numFmtId="0" fontId="10" fillId="8" borderId="15" xfId="0" applyFont="1" applyFill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0" fillId="9" borderId="15" xfId="0" applyFont="1" applyFill="1" applyBorder="1" applyAlignment="1">
      <alignment horizontal="left" vertical="top" wrapText="1"/>
    </xf>
    <xf numFmtId="0" fontId="10" fillId="7" borderId="7" xfId="0" applyFont="1" applyFill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10" borderId="7" xfId="0" applyFont="1" applyFill="1" applyBorder="1" applyAlignment="1">
      <alignment horizontal="center" vertical="top" wrapText="1"/>
    </xf>
    <xf numFmtId="4" fontId="10" fillId="7" borderId="7" xfId="0" applyNumberFormat="1" applyFont="1" applyFill="1" applyBorder="1" applyAlignment="1">
      <alignment vertical="top" wrapText="1"/>
    </xf>
    <xf numFmtId="4" fontId="10" fillId="0" borderId="7" xfId="0" applyNumberFormat="1" applyFont="1" applyBorder="1" applyAlignment="1">
      <alignment vertical="top" wrapText="1"/>
    </xf>
    <xf numFmtId="4" fontId="10" fillId="10" borderId="7" xfId="0" applyNumberFormat="1" applyFont="1" applyFill="1" applyBorder="1" applyAlignment="1">
      <alignment vertical="top" wrapText="1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zoomScale="80" zoomScaleNormal="80" workbookViewId="0">
      <selection activeCell="B3" sqref="B3:K4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476" t="s">
        <v>216</v>
      </c>
      <c r="J1" s="476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477" t="s">
        <v>320</v>
      </c>
      <c r="J2" s="477"/>
      <c r="K2" s="477"/>
      <c r="L2" s="172"/>
      <c r="M2" s="172"/>
    </row>
    <row r="3" spans="1:16" ht="30" x14ac:dyDescent="0.25">
      <c r="A3" s="195" t="s">
        <v>221</v>
      </c>
      <c r="B3" s="478" t="str">
        <f>'инновации+добровольчество0,41'!B3:H3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478"/>
      <c r="D3" s="478"/>
      <c r="E3" s="478"/>
      <c r="F3" s="478"/>
      <c r="G3" s="478"/>
      <c r="H3" s="478"/>
      <c r="I3" s="478"/>
      <c r="J3" s="478"/>
      <c r="K3" s="478"/>
    </row>
    <row r="4" spans="1:16" x14ac:dyDescent="0.25">
      <c r="A4" s="45"/>
      <c r="B4" s="479"/>
      <c r="C4" s="479"/>
      <c r="D4" s="479"/>
      <c r="E4" s="479"/>
      <c r="F4" s="479"/>
      <c r="G4" s="479"/>
      <c r="H4" s="479"/>
      <c r="I4" s="479"/>
      <c r="J4" s="479"/>
      <c r="K4" s="479"/>
    </row>
    <row r="5" spans="1:16" ht="15" customHeight="1" x14ac:dyDescent="0.25">
      <c r="A5" s="480" t="s">
        <v>89</v>
      </c>
      <c r="B5" s="481"/>
      <c r="C5" s="481"/>
      <c r="D5" s="480" t="s">
        <v>32</v>
      </c>
      <c r="E5" s="472"/>
      <c r="F5" s="472"/>
      <c r="G5" s="472"/>
      <c r="H5" s="472"/>
      <c r="I5" s="472"/>
      <c r="J5" s="473"/>
      <c r="K5" s="474" t="s">
        <v>33</v>
      </c>
    </row>
    <row r="6" spans="1:16" ht="120" customHeight="1" x14ac:dyDescent="0.25">
      <c r="A6" s="196" t="s">
        <v>98</v>
      </c>
      <c r="B6" s="197" t="s">
        <v>99</v>
      </c>
      <c r="C6" s="197" t="s">
        <v>100</v>
      </c>
      <c r="D6" s="198" t="s">
        <v>101</v>
      </c>
      <c r="E6" s="199" t="s">
        <v>102</v>
      </c>
      <c r="F6" s="200" t="s">
        <v>107</v>
      </c>
      <c r="G6" s="201" t="s">
        <v>103</v>
      </c>
      <c r="H6" s="201" t="s">
        <v>106</v>
      </c>
      <c r="I6" s="201" t="s">
        <v>104</v>
      </c>
      <c r="J6" s="201" t="s">
        <v>105</v>
      </c>
      <c r="K6" s="475"/>
    </row>
    <row r="7" spans="1:16" x14ac:dyDescent="0.25">
      <c r="A7" s="202">
        <v>1</v>
      </c>
      <c r="B7" s="202">
        <v>2</v>
      </c>
      <c r="C7" s="202">
        <v>3</v>
      </c>
      <c r="D7" s="203">
        <v>4</v>
      </c>
      <c r="E7" s="204">
        <v>5</v>
      </c>
      <c r="F7" s="204">
        <v>6</v>
      </c>
      <c r="G7" s="204">
        <v>7</v>
      </c>
      <c r="H7" s="204">
        <v>8</v>
      </c>
      <c r="I7" s="204">
        <v>9</v>
      </c>
      <c r="J7" s="204">
        <v>10</v>
      </c>
      <c r="K7" s="205">
        <v>11</v>
      </c>
      <c r="N7" s="39">
        <f>A8+I8</f>
        <v>2744908.1837410727</v>
      </c>
    </row>
    <row r="8" spans="1:16" x14ac:dyDescent="0.25">
      <c r="A8" s="436">
        <f>'инновации+добровольчество0,41'!I27</f>
        <v>1807554.0600154726</v>
      </c>
      <c r="B8" s="436">
        <f>'инновации+добровольчество0,41'!G56</f>
        <v>98399.962399999989</v>
      </c>
      <c r="C8" s="436">
        <f>'инновации+добровольчество0,41'!G75</f>
        <v>297000</v>
      </c>
      <c r="D8" s="437">
        <f>'инновации+добровольчество0,41'!F119</f>
        <v>142528.29834079999</v>
      </c>
      <c r="E8" s="438">
        <f>'инновации+добровольчество0,41'!F187</f>
        <v>207214.00000000003</v>
      </c>
      <c r="F8" s="5">
        <v>0</v>
      </c>
      <c r="G8" s="438">
        <f>'инновации+добровольчество0,41'!G139</f>
        <v>63549.999999507992</v>
      </c>
      <c r="H8" s="438">
        <f>'инновации+добровольчество0,41'!G147</f>
        <v>7789.9999999999991</v>
      </c>
      <c r="I8" s="438">
        <f>'инновации+добровольчество0,41'!I88+'инновации+добровольчество0,41'!F99</f>
        <v>937354.12372560007</v>
      </c>
      <c r="J8" s="5">
        <f>'инновации+добровольчество0,41'!G105+'инновации+добровольчество0,41'!F438</f>
        <v>180752.60000000003</v>
      </c>
      <c r="K8" s="206">
        <f>SUM(A8:J8)</f>
        <v>3742143.0444813804</v>
      </c>
      <c r="L8" s="38">
        <v>0.05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07" t="s">
        <v>222</v>
      </c>
      <c r="B10" s="478" t="str">
        <f>'патриотика0,31'!B3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478"/>
      <c r="D10" s="478"/>
      <c r="E10" s="478"/>
      <c r="F10" s="478"/>
      <c r="G10" s="478"/>
      <c r="H10" s="478"/>
      <c r="I10" s="478"/>
      <c r="J10" s="478"/>
      <c r="K10" s="478"/>
      <c r="N10" s="194" t="s">
        <v>183</v>
      </c>
      <c r="O10" s="208">
        <f>K8+K15+K23</f>
        <v>9527587.9013062716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172</v>
      </c>
      <c r="O11" s="39">
        <f>N7+N15+N23</f>
        <v>6694897.9024274731</v>
      </c>
      <c r="P11" s="39"/>
    </row>
    <row r="12" spans="1:16" ht="45" customHeight="1" x14ac:dyDescent="0.25">
      <c r="A12" s="480" t="s">
        <v>89</v>
      </c>
      <c r="B12" s="481"/>
      <c r="C12" s="481"/>
      <c r="D12" s="480" t="s">
        <v>32</v>
      </c>
      <c r="E12" s="472"/>
      <c r="F12" s="472"/>
      <c r="G12" s="472"/>
      <c r="H12" s="472"/>
      <c r="I12" s="472"/>
      <c r="J12" s="473"/>
      <c r="K12" s="474" t="s">
        <v>33</v>
      </c>
      <c r="P12" s="39"/>
    </row>
    <row r="13" spans="1:16" ht="85.15" customHeight="1" x14ac:dyDescent="0.25">
      <c r="A13" s="196" t="s">
        <v>98</v>
      </c>
      <c r="B13" s="197" t="s">
        <v>99</v>
      </c>
      <c r="C13" s="197" t="s">
        <v>100</v>
      </c>
      <c r="D13" s="198" t="s">
        <v>101</v>
      </c>
      <c r="E13" s="199" t="s">
        <v>102</v>
      </c>
      <c r="F13" s="200" t="s">
        <v>107</v>
      </c>
      <c r="G13" s="201" t="s">
        <v>103</v>
      </c>
      <c r="H13" s="201" t="s">
        <v>106</v>
      </c>
      <c r="I13" s="201" t="s">
        <v>104</v>
      </c>
      <c r="J13" s="201" t="s">
        <v>105</v>
      </c>
      <c r="K13" s="475"/>
      <c r="P13" s="39"/>
    </row>
    <row r="14" spans="1:16" x14ac:dyDescent="0.25">
      <c r="A14" s="209">
        <v>1</v>
      </c>
      <c r="B14" s="209">
        <v>2</v>
      </c>
      <c r="C14" s="209">
        <v>3</v>
      </c>
      <c r="D14" s="210">
        <v>4</v>
      </c>
      <c r="E14" s="204">
        <v>6</v>
      </c>
      <c r="F14" s="204">
        <v>7</v>
      </c>
      <c r="G14" s="204">
        <v>8</v>
      </c>
      <c r="H14" s="204">
        <v>9</v>
      </c>
      <c r="I14" s="204">
        <v>10</v>
      </c>
      <c r="J14" s="204">
        <v>11</v>
      </c>
      <c r="K14" s="205">
        <v>12</v>
      </c>
    </row>
    <row r="15" spans="1:16" x14ac:dyDescent="0.25">
      <c r="A15" s="436">
        <f>'патриотика0,31'!I26</f>
        <v>1366687.2942880001</v>
      </c>
      <c r="B15" s="436">
        <f>'патриотика0,31'!G160</f>
        <v>74399.888399999996</v>
      </c>
      <c r="C15" s="436">
        <f>'патриотика0,31'!G84+'патриотика0,31'!G94</f>
        <v>614550</v>
      </c>
      <c r="D15" s="437">
        <f>'патриотика0,31'!F141</f>
        <v>107765.30045280002</v>
      </c>
      <c r="E15" s="438">
        <f>'патриотика0,31'!F218</f>
        <v>156674.00000000003</v>
      </c>
      <c r="F15" s="5">
        <v>0</v>
      </c>
      <c r="G15" s="438">
        <f>'патриотика0,31'!G171</f>
        <v>48049.999999628009</v>
      </c>
      <c r="H15" s="438">
        <f>'патриотика0,31'!G179</f>
        <v>5890</v>
      </c>
      <c r="I15" s="438">
        <f>'патриотика0,31'!I107+'патриотика0,31'!F117</f>
        <v>708731.1679896001</v>
      </c>
      <c r="J15" s="5">
        <f>'патриотика0,31'!G147+'патриотика0,31'!F469</f>
        <v>136666.60000000003</v>
      </c>
      <c r="K15" s="206">
        <f>SUM(A15:J15)</f>
        <v>3219414.2511300282</v>
      </c>
      <c r="N15" s="39">
        <f>A15+I15</f>
        <v>2075418.4622776001</v>
      </c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07" t="s">
        <v>222</v>
      </c>
      <c r="B18" s="478" t="str">
        <f>'таланты+инициативы0,28'!B3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478"/>
      <c r="D18" s="478"/>
      <c r="E18" s="478"/>
      <c r="F18" s="478"/>
      <c r="G18" s="478"/>
      <c r="H18" s="478"/>
      <c r="I18" s="478"/>
      <c r="J18" s="478"/>
      <c r="K18" s="478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469" t="s">
        <v>43</v>
      </c>
      <c r="B20" s="470"/>
      <c r="C20" s="470"/>
      <c r="D20" s="471" t="s">
        <v>32</v>
      </c>
      <c r="E20" s="472"/>
      <c r="F20" s="472"/>
      <c r="G20" s="472"/>
      <c r="H20" s="472"/>
      <c r="I20" s="472"/>
      <c r="J20" s="473"/>
      <c r="K20" s="474" t="s">
        <v>33</v>
      </c>
    </row>
    <row r="21" spans="1:14" ht="84" customHeight="1" x14ac:dyDescent="0.25">
      <c r="A21" s="200" t="s">
        <v>98</v>
      </c>
      <c r="B21" s="200" t="s">
        <v>99</v>
      </c>
      <c r="C21" s="200" t="s">
        <v>100</v>
      </c>
      <c r="D21" s="211" t="s">
        <v>101</v>
      </c>
      <c r="E21" s="212" t="s">
        <v>102</v>
      </c>
      <c r="F21" s="200" t="s">
        <v>107</v>
      </c>
      <c r="G21" s="213" t="s">
        <v>103</v>
      </c>
      <c r="H21" s="213" t="s">
        <v>106</v>
      </c>
      <c r="I21" s="213" t="s">
        <v>104</v>
      </c>
      <c r="J21" s="213" t="s">
        <v>105</v>
      </c>
      <c r="K21" s="475"/>
    </row>
    <row r="22" spans="1:14" x14ac:dyDescent="0.25">
      <c r="A22" s="209">
        <v>1</v>
      </c>
      <c r="B22" s="209">
        <v>2</v>
      </c>
      <c r="C22" s="209">
        <v>3</v>
      </c>
      <c r="D22" s="203">
        <v>5</v>
      </c>
      <c r="E22" s="204">
        <v>6</v>
      </c>
      <c r="F22" s="204">
        <v>7</v>
      </c>
      <c r="G22" s="204">
        <v>8</v>
      </c>
      <c r="H22" s="204">
        <v>9</v>
      </c>
      <c r="I22" s="204">
        <v>10</v>
      </c>
      <c r="J22" s="204">
        <v>11</v>
      </c>
      <c r="K22" s="205">
        <v>12</v>
      </c>
    </row>
    <row r="23" spans="1:14" x14ac:dyDescent="0.25">
      <c r="A23" s="436">
        <f>'таланты+инициативы0,28'!I26</f>
        <v>1234426.977744</v>
      </c>
      <c r="B23" s="436">
        <f>'таланты+инициативы0,28'!G138</f>
        <v>67200.1492</v>
      </c>
      <c r="C23" s="436">
        <f>'таланты+инициативы0,28'!G76</f>
        <v>213250</v>
      </c>
      <c r="D23" s="437">
        <f>'таланты+инициативы0,28'!F123</f>
        <v>97336.400086399997</v>
      </c>
      <c r="E23" s="438">
        <f>'таланты+инициативы0,28'!F185</f>
        <v>141512</v>
      </c>
      <c r="F23" s="5">
        <v>0</v>
      </c>
      <c r="G23" s="438">
        <f>'таланты+инициативы0,28'!G149</f>
        <v>43399.999999664004</v>
      </c>
      <c r="H23" s="438">
        <f>'таланты+инициативы0,28'!G157</f>
        <v>5320.0000000000009</v>
      </c>
      <c r="I23" s="438">
        <f>'таланты+инициативы0,28'!I98+'таланты+инициативы0,28'!F109</f>
        <v>640144.27866480011</v>
      </c>
      <c r="J23" s="5">
        <f>'таланты+инициативы0,28'!G128+'таланты+инициативы0,28'!F436</f>
        <v>123440.79999999999</v>
      </c>
      <c r="K23" s="206">
        <f>SUM(A23:J23)</f>
        <v>2566030.6056948639</v>
      </c>
      <c r="N23" s="39">
        <f>A23+I23</f>
        <v>1874571.2564088001</v>
      </c>
    </row>
    <row r="24" spans="1:14" x14ac:dyDescent="0.25">
      <c r="A24" s="45"/>
      <c r="B24" s="45"/>
      <c r="C24" s="45"/>
      <c r="D24" s="188"/>
      <c r="E24" s="45"/>
      <c r="F24" s="45"/>
      <c r="G24" s="45"/>
      <c r="H24" s="45"/>
      <c r="I24" s="45"/>
      <c r="J24" s="45"/>
      <c r="K24" s="45"/>
    </row>
    <row r="26" spans="1:14" x14ac:dyDescent="0.25">
      <c r="B26" s="208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F378"/>
  <sheetViews>
    <sheetView workbookViewId="0">
      <selection activeCell="E216" sqref="A1:E336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02.75" customHeight="1" x14ac:dyDescent="0.25">
      <c r="D1" s="482" t="s">
        <v>321</v>
      </c>
      <c r="E1" s="482"/>
      <c r="F1" s="145"/>
    </row>
    <row r="3" spans="1:6" x14ac:dyDescent="0.25">
      <c r="A3" s="483" t="s">
        <v>130</v>
      </c>
      <c r="B3" s="483"/>
      <c r="C3" s="483"/>
      <c r="D3" s="483"/>
      <c r="E3" s="483"/>
    </row>
    <row r="4" spans="1:6" ht="35.450000000000003" customHeight="1" x14ac:dyDescent="0.25">
      <c r="A4" s="484" t="s">
        <v>154</v>
      </c>
      <c r="B4" s="484"/>
      <c r="C4" s="484"/>
      <c r="D4" s="484"/>
      <c r="E4" s="484"/>
    </row>
    <row r="5" spans="1:6" ht="60" x14ac:dyDescent="0.25">
      <c r="A5" s="104" t="s">
        <v>131</v>
      </c>
      <c r="B5" s="105" t="s">
        <v>132</v>
      </c>
      <c r="C5" s="104" t="s">
        <v>133</v>
      </c>
      <c r="D5" s="104" t="s">
        <v>134</v>
      </c>
      <c r="E5" s="104" t="s">
        <v>135</v>
      </c>
    </row>
    <row r="6" spans="1:6" x14ac:dyDescent="0.25">
      <c r="A6" s="106">
        <v>1</v>
      </c>
      <c r="B6" s="106">
        <v>2</v>
      </c>
      <c r="C6" s="106">
        <v>3</v>
      </c>
      <c r="D6" s="106">
        <v>4</v>
      </c>
      <c r="E6" s="106">
        <v>5</v>
      </c>
    </row>
    <row r="7" spans="1:6" ht="37.15" customHeight="1" x14ac:dyDescent="0.25">
      <c r="A7" s="498" t="s">
        <v>51</v>
      </c>
      <c r="B7" s="497" t="s">
        <v>155</v>
      </c>
      <c r="C7" s="485" t="s">
        <v>136</v>
      </c>
      <c r="D7" s="486"/>
      <c r="E7" s="487"/>
    </row>
    <row r="8" spans="1:6" ht="14.45" customHeight="1" x14ac:dyDescent="0.25">
      <c r="A8" s="498"/>
      <c r="B8" s="497"/>
      <c r="C8" s="488" t="s">
        <v>137</v>
      </c>
      <c r="D8" s="489"/>
      <c r="E8" s="490"/>
    </row>
    <row r="9" spans="1:6" ht="15" customHeight="1" x14ac:dyDescent="0.25">
      <c r="A9" s="498"/>
      <c r="B9" s="497"/>
      <c r="C9" s="109" t="s">
        <v>144</v>
      </c>
      <c r="D9" s="108" t="s">
        <v>138</v>
      </c>
      <c r="E9" s="239">
        <f>'инновации+добровольчество0,41'!D26</f>
        <v>2.2959999999999998</v>
      </c>
    </row>
    <row r="10" spans="1:6" ht="15" customHeight="1" x14ac:dyDescent="0.25">
      <c r="A10" s="498"/>
      <c r="B10" s="497"/>
      <c r="C10" s="109" t="s">
        <v>97</v>
      </c>
      <c r="D10" s="107" t="s">
        <v>138</v>
      </c>
      <c r="E10" s="240">
        <f>'инновации+добровольчество0,41'!D25</f>
        <v>0.41</v>
      </c>
    </row>
    <row r="11" spans="1:6" ht="13.9" customHeight="1" x14ac:dyDescent="0.25">
      <c r="A11" s="498"/>
      <c r="B11" s="497"/>
      <c r="C11" s="511" t="s">
        <v>148</v>
      </c>
      <c r="D11" s="512"/>
      <c r="E11" s="513"/>
    </row>
    <row r="12" spans="1:6" ht="40.15" customHeight="1" x14ac:dyDescent="0.25">
      <c r="A12" s="498"/>
      <c r="B12" s="497"/>
      <c r="C12" s="121" t="s">
        <v>203</v>
      </c>
      <c r="D12" s="101" t="s">
        <v>39</v>
      </c>
      <c r="E12" s="234">
        <f>'инновации+добровольчество0,41'!E53</f>
        <v>31.159999999999997</v>
      </c>
    </row>
    <row r="13" spans="1:6" ht="25.15" customHeight="1" x14ac:dyDescent="0.25">
      <c r="A13" s="498"/>
      <c r="B13" s="497"/>
      <c r="C13" s="121" t="s">
        <v>204</v>
      </c>
      <c r="D13" s="101" t="s">
        <v>39</v>
      </c>
      <c r="E13" s="234">
        <f>'инновации+добровольчество0,41'!E54</f>
        <v>7.7899999999999991</v>
      </c>
    </row>
    <row r="14" spans="1:6" ht="21" customHeight="1" x14ac:dyDescent="0.25">
      <c r="A14" s="498"/>
      <c r="B14" s="497"/>
      <c r="C14" s="121" t="s">
        <v>205</v>
      </c>
      <c r="D14" s="101" t="s">
        <v>39</v>
      </c>
      <c r="E14" s="234">
        <f>'инновации+добровольчество0,41'!E55</f>
        <v>23.369999999999997</v>
      </c>
    </row>
    <row r="15" spans="1:6" ht="32.25" customHeight="1" x14ac:dyDescent="0.25">
      <c r="A15" s="498"/>
      <c r="B15" s="497"/>
      <c r="C15" s="499" t="s">
        <v>149</v>
      </c>
      <c r="D15" s="500"/>
      <c r="E15" s="501"/>
    </row>
    <row r="16" spans="1:6" ht="30" customHeight="1" x14ac:dyDescent="0.25">
      <c r="A16" s="498"/>
      <c r="B16" s="497"/>
      <c r="C16" s="111" t="str">
        <f>'инновации+добровольчество0,41'!A64</f>
        <v>Проезд сопровождающего</v>
      </c>
      <c r="D16" s="273" t="str">
        <f>'инновации+добровольчество0,41'!D64</f>
        <v>ед</v>
      </c>
      <c r="E16" s="171">
        <f>'инновации+добровольчество0,41'!E64</f>
        <v>2</v>
      </c>
    </row>
    <row r="17" spans="1:5" ht="16.899999999999999" customHeight="1" x14ac:dyDescent="0.25">
      <c r="A17" s="498"/>
      <c r="B17" s="497"/>
      <c r="C17" s="111" t="str">
        <f>'инновации+добровольчество0,41'!A65</f>
        <v>Проживание сопровождающего</v>
      </c>
      <c r="D17" s="273" t="str">
        <f>'инновации+добровольчество0,41'!D65</f>
        <v>сут</v>
      </c>
      <c r="E17" s="171">
        <f>'инновации+добровольчество0,41'!E65</f>
        <v>3</v>
      </c>
    </row>
    <row r="18" spans="1:5" ht="16.899999999999999" customHeight="1" x14ac:dyDescent="0.25">
      <c r="A18" s="498"/>
      <c r="B18" s="497"/>
      <c r="C18" s="111" t="str">
        <f>'инновации+добровольчество0,41'!A68</f>
        <v>Проживание детей 6 чел</v>
      </c>
      <c r="D18" s="273" t="str">
        <f>'инновации+добровольчество0,41'!D68</f>
        <v>сут</v>
      </c>
      <c r="E18" s="171">
        <f>'инновации+добровольчество0,41'!E68</f>
        <v>18</v>
      </c>
    </row>
    <row r="19" spans="1:5" ht="16.899999999999999" customHeight="1" x14ac:dyDescent="0.25">
      <c r="A19" s="498"/>
      <c r="B19" s="497"/>
      <c r="C19" s="111" t="str">
        <f>'инновации+добровольчество0,41'!A69</f>
        <v>Суточные детей 6 чел</v>
      </c>
      <c r="D19" s="273" t="str">
        <f>'инновации+добровольчество0,41'!D69</f>
        <v>сут</v>
      </c>
      <c r="E19" s="171">
        <f>'инновации+добровольчество0,41'!E69</f>
        <v>24</v>
      </c>
    </row>
    <row r="20" spans="1:5" ht="16.899999999999999" customHeight="1" x14ac:dyDescent="0.25">
      <c r="A20" s="498"/>
      <c r="B20" s="497"/>
      <c r="C20" s="111" t="str">
        <f>'инновации+добровольчество0,41'!A70</f>
        <v>Проекты Территория 2020</v>
      </c>
      <c r="D20" s="273">
        <f>'инновации+добровольчество0,41'!D70</f>
        <v>0</v>
      </c>
      <c r="E20" s="171">
        <f>'инновации+добровольчество0,41'!E70</f>
        <v>0</v>
      </c>
    </row>
    <row r="21" spans="1:5" ht="16.899999999999999" customHeight="1" x14ac:dyDescent="0.25">
      <c r="A21" s="498"/>
      <c r="B21" s="497"/>
      <c r="C21" s="111" t="str">
        <f>'инновации+добровольчество0,41'!A71</f>
        <v>Расходные материалы по проектам</v>
      </c>
      <c r="D21" s="273" t="str">
        <f>'инновации+добровольчество0,41'!D71</f>
        <v>шт</v>
      </c>
      <c r="E21" s="171">
        <f>'инновации+добровольчество0,41'!E71</f>
        <v>100</v>
      </c>
    </row>
    <row r="22" spans="1:5" ht="16.899999999999999" customHeight="1" x14ac:dyDescent="0.25">
      <c r="A22" s="498"/>
      <c r="B22" s="497"/>
      <c r="C22" s="111" t="str">
        <f>'инновации+добровольчество0,41'!A72</f>
        <v>Расходные материалы к мероприятиям</v>
      </c>
      <c r="D22" s="273" t="str">
        <f>'инновации+добровольчество0,41'!D72</f>
        <v>шт</v>
      </c>
      <c r="E22" s="171">
        <f>'инновации+добровольчество0,41'!E72</f>
        <v>51</v>
      </c>
    </row>
    <row r="23" spans="1:5" ht="16.899999999999999" customHeight="1" x14ac:dyDescent="0.25">
      <c r="A23" s="498"/>
      <c r="B23" s="497"/>
      <c r="C23" s="111" t="str">
        <f>'инновации+добровольчество0,41'!A73</f>
        <v>Наградная продукция к мероприятим</v>
      </c>
      <c r="D23" s="273" t="str">
        <f>'инновации+добровольчество0,41'!D73</f>
        <v>шт</v>
      </c>
      <c r="E23" s="171">
        <f>'инновации+добровольчество0,41'!E73</f>
        <v>52</v>
      </c>
    </row>
    <row r="24" spans="1:5" ht="50.25" customHeight="1" x14ac:dyDescent="0.25">
      <c r="A24" s="498"/>
      <c r="B24" s="497"/>
      <c r="C24" s="111" t="str">
        <f>'инновации+добровольчество0,41'!A74</f>
        <v>конкурс краткосрочных мини-грантов Главы Северо-Енисейского района для школьных общественных движений Северо-Енисейского района, посвященного 75-летию победы в Великой Отечественной войне</v>
      </c>
      <c r="D24" s="273" t="str">
        <f>'инновации+добровольчество0,41'!D74</f>
        <v>шт</v>
      </c>
      <c r="E24" s="171">
        <f>'инновации+добровольчество0,41'!E74</f>
        <v>1</v>
      </c>
    </row>
    <row r="25" spans="1:5" ht="16.899999999999999" hidden="1" customHeight="1" x14ac:dyDescent="0.25">
      <c r="A25" s="498"/>
      <c r="B25" s="497"/>
      <c r="C25" s="111" t="e">
        <f>'инновации+добровольчество0,41'!#REF!</f>
        <v>#REF!</v>
      </c>
      <c r="D25" s="273" t="e">
        <f>'инновации+добровольчество0,41'!#REF!</f>
        <v>#REF!</v>
      </c>
      <c r="E25" s="171" t="e">
        <f>'инновации+добровольчество0,41'!#REF!</f>
        <v>#REF!</v>
      </c>
    </row>
    <row r="26" spans="1:5" ht="16.899999999999999" hidden="1" customHeight="1" x14ac:dyDescent="0.25">
      <c r="A26" s="498"/>
      <c r="B26" s="497"/>
      <c r="C26" s="111" t="e">
        <f>'инновации+добровольчество0,41'!#REF!</f>
        <v>#REF!</v>
      </c>
      <c r="D26" s="273" t="e">
        <f>'инновации+добровольчество0,41'!#REF!</f>
        <v>#REF!</v>
      </c>
      <c r="E26" s="171" t="e">
        <f>'инновации+добровольчество0,41'!#REF!</f>
        <v>#REF!</v>
      </c>
    </row>
    <row r="27" spans="1:5" ht="16.899999999999999" hidden="1" customHeight="1" x14ac:dyDescent="0.25">
      <c r="A27" s="498"/>
      <c r="B27" s="497"/>
      <c r="C27" s="111" t="e">
        <f>'инновации+добровольчество0,41'!#REF!</f>
        <v>#REF!</v>
      </c>
      <c r="D27" s="273" t="e">
        <f>'инновации+добровольчество0,41'!#REF!</f>
        <v>#REF!</v>
      </c>
      <c r="E27" s="171" t="e">
        <f>'инновации+добровольчество0,41'!#REF!</f>
        <v>#REF!</v>
      </c>
    </row>
    <row r="28" spans="1:5" ht="21.75" hidden="1" customHeight="1" x14ac:dyDescent="0.25">
      <c r="A28" s="498"/>
      <c r="B28" s="497"/>
      <c r="C28" s="111" t="e">
        <f>'инновации+добровольчество0,41'!#REF!</f>
        <v>#REF!</v>
      </c>
      <c r="D28" s="273" t="e">
        <f>'инновации+добровольчество0,41'!#REF!</f>
        <v>#REF!</v>
      </c>
      <c r="E28" s="171" t="e">
        <f>'инновации+добровольчество0,41'!#REF!</f>
        <v>#REF!</v>
      </c>
    </row>
    <row r="29" spans="1:5" ht="14.45" hidden="1" customHeight="1" x14ac:dyDescent="0.25">
      <c r="A29" s="498"/>
      <c r="B29" s="497"/>
      <c r="C29" s="111" t="e">
        <f>'инновации+добровольчество0,41'!#REF!</f>
        <v>#REF!</v>
      </c>
      <c r="D29" s="273" t="e">
        <f>'инновации+добровольчество0,41'!#REF!</f>
        <v>#REF!</v>
      </c>
      <c r="E29" s="171" t="e">
        <f>'инновации+добровольчество0,41'!#REF!</f>
        <v>#REF!</v>
      </c>
    </row>
    <row r="30" spans="1:5" ht="12" hidden="1" customHeight="1" x14ac:dyDescent="0.25">
      <c r="A30" s="498"/>
      <c r="B30" s="497"/>
      <c r="C30" s="111" t="e">
        <f>'инновации+добровольчество0,41'!#REF!</f>
        <v>#REF!</v>
      </c>
      <c r="D30" s="273" t="e">
        <f>'инновации+добровольчество0,41'!#REF!</f>
        <v>#REF!</v>
      </c>
      <c r="E30" s="171" t="e">
        <f>'инновации+добровольчество0,41'!#REF!</f>
        <v>#REF!</v>
      </c>
    </row>
    <row r="31" spans="1:5" ht="31.5" hidden="1" customHeight="1" x14ac:dyDescent="0.25">
      <c r="A31" s="498"/>
      <c r="B31" s="497"/>
      <c r="C31" s="111" t="e">
        <f>'инновации+добровольчество0,41'!#REF!</f>
        <v>#REF!</v>
      </c>
      <c r="D31" s="273" t="e">
        <f>'инновации+добровольчество0,41'!#REF!</f>
        <v>#REF!</v>
      </c>
      <c r="E31" s="171" t="e">
        <f>'инновации+добровольчество0,41'!#REF!</f>
        <v>#REF!</v>
      </c>
    </row>
    <row r="32" spans="1:5" ht="31.15" hidden="1" customHeight="1" x14ac:dyDescent="0.25">
      <c r="A32" s="498"/>
      <c r="B32" s="497"/>
      <c r="C32" s="111" t="e">
        <f>'инновации+добровольчество0,41'!#REF!</f>
        <v>#REF!</v>
      </c>
      <c r="D32" s="273" t="e">
        <f>'инновации+добровольчество0,41'!#REF!</f>
        <v>#REF!</v>
      </c>
      <c r="E32" s="171" t="e">
        <f>'инновации+добровольчество0,41'!#REF!</f>
        <v>#REF!</v>
      </c>
    </row>
    <row r="33" spans="1:5" ht="12" customHeight="1" x14ac:dyDescent="0.25">
      <c r="A33" s="498"/>
      <c r="B33" s="497"/>
      <c r="C33" s="502" t="s">
        <v>139</v>
      </c>
      <c r="D33" s="503"/>
      <c r="E33" s="504"/>
    </row>
    <row r="34" spans="1:5" ht="12" customHeight="1" x14ac:dyDescent="0.25">
      <c r="A34" s="498"/>
      <c r="B34" s="497"/>
      <c r="C34" s="502" t="s">
        <v>140</v>
      </c>
      <c r="D34" s="503"/>
      <c r="E34" s="504"/>
    </row>
    <row r="35" spans="1:5" ht="21" customHeight="1" x14ac:dyDescent="0.25">
      <c r="A35" s="498"/>
      <c r="B35" s="497"/>
      <c r="C35" s="12" t="str">
        <f>'инновации+добровольчество0,41'!A113</f>
        <v>Теплоэнергия</v>
      </c>
      <c r="D35" s="117" t="str">
        <f>'инновации+добровольчество0,41'!B113</f>
        <v>Гкал</v>
      </c>
      <c r="E35" s="118">
        <f>'инновации+добровольчество0,41'!D113</f>
        <v>22.549999999999997</v>
      </c>
    </row>
    <row r="36" spans="1:5" ht="12" customHeight="1" x14ac:dyDescent="0.25">
      <c r="A36" s="498"/>
      <c r="B36" s="497"/>
      <c r="C36" s="12" t="str">
        <f>'инновации+добровольчество0,41'!A114</f>
        <v xml:space="preserve">Водоснабжение </v>
      </c>
      <c r="D36" s="117" t="str">
        <f>'инновации+добровольчество0,41'!B114</f>
        <v>м2</v>
      </c>
      <c r="E36" s="118">
        <f>'инновации+добровольчество0,41'!D114</f>
        <v>43.582999999999998</v>
      </c>
    </row>
    <row r="37" spans="1:5" ht="12" customHeight="1" x14ac:dyDescent="0.25">
      <c r="A37" s="498"/>
      <c r="B37" s="497"/>
      <c r="C37" s="12" t="str">
        <f>'инновации+добровольчество0,41'!A115</f>
        <v>Водоотведение (септик)</v>
      </c>
      <c r="D37" s="117" t="str">
        <f>'инновации+добровольчество0,41'!B115</f>
        <v>м3</v>
      </c>
      <c r="E37" s="118">
        <f>'инновации+добровольчество0,41'!D115</f>
        <v>2.46</v>
      </c>
    </row>
    <row r="38" spans="1:5" ht="12" customHeight="1" x14ac:dyDescent="0.25">
      <c r="A38" s="498"/>
      <c r="B38" s="497"/>
      <c r="C38" s="12" t="str">
        <f>'инновации+добровольчество0,41'!A116</f>
        <v>Электроэнергия</v>
      </c>
      <c r="D38" s="117" t="str">
        <f>'инновации+добровольчество0,41'!B116</f>
        <v>МВт час.</v>
      </c>
      <c r="E38" s="118">
        <f>'инновации+добровольчество0,41'!D116</f>
        <v>2.46</v>
      </c>
    </row>
    <row r="39" spans="1:5" ht="12" customHeight="1" x14ac:dyDescent="0.25">
      <c r="A39" s="498"/>
      <c r="B39" s="497"/>
      <c r="C39" s="12" t="str">
        <f>'инновации+добровольчество0,41'!A117</f>
        <v>ТКО</v>
      </c>
      <c r="D39" s="117" t="str">
        <f>'инновации+добровольчество0,41'!B117</f>
        <v>договор</v>
      </c>
      <c r="E39" s="118">
        <f>'инновации+добровольчество0,41'!D117</f>
        <v>1.4907599999999999</v>
      </c>
    </row>
    <row r="40" spans="1:5" ht="14.45" customHeight="1" x14ac:dyDescent="0.25">
      <c r="A40" s="498"/>
      <c r="B40" s="497"/>
      <c r="C40" s="255" t="str">
        <f>'инновации+добровольчество0,41'!A118</f>
        <v>Электроэнергия (резерв)</v>
      </c>
      <c r="D40" s="255" t="str">
        <f>'инновации+добровольчество0,41'!B118</f>
        <v>МВт час.</v>
      </c>
      <c r="E40" s="117">
        <f>'инновации+добровольчество0,41'!D118</f>
        <v>2.9643000000000002</v>
      </c>
    </row>
    <row r="41" spans="1:5" ht="26.25" customHeight="1" x14ac:dyDescent="0.25">
      <c r="A41" s="498"/>
      <c r="B41" s="497"/>
      <c r="C41" s="505" t="s">
        <v>141</v>
      </c>
      <c r="D41" s="506"/>
      <c r="E41" s="507"/>
    </row>
    <row r="42" spans="1:5" ht="14.45" customHeight="1" x14ac:dyDescent="0.25">
      <c r="A42" s="498"/>
      <c r="B42" s="497"/>
      <c r="C42" s="126" t="str">
        <f>'инновации+добровольчество0,41'!A154</f>
        <v xml:space="preserve">Обслуживание систем пожарной сигнализации  </v>
      </c>
      <c r="D42" s="117" t="s">
        <v>22</v>
      </c>
      <c r="E42" s="241">
        <f>'инновации+добровольчество0,41'!D154</f>
        <v>4.92</v>
      </c>
    </row>
    <row r="43" spans="1:5" ht="14.45" customHeight="1" x14ac:dyDescent="0.25">
      <c r="A43" s="498"/>
      <c r="B43" s="497"/>
      <c r="C43" s="126" t="str">
        <f>'инновации+добровольчество0,41'!A155</f>
        <v xml:space="preserve">Уборка территории от снега </v>
      </c>
      <c r="D43" s="117" t="s">
        <v>22</v>
      </c>
      <c r="E43" s="241">
        <f>'инновации+добровольчество0,41'!D155</f>
        <v>0.82</v>
      </c>
    </row>
    <row r="44" spans="1:5" ht="14.45" customHeight="1" x14ac:dyDescent="0.25">
      <c r="A44" s="498"/>
      <c r="B44" s="497"/>
      <c r="C44" s="126" t="str">
        <f>'инновации+добровольчество0,41'!A156</f>
        <v>Профилактическая дезинфекция</v>
      </c>
      <c r="D44" s="117" t="s">
        <v>22</v>
      </c>
      <c r="E44" s="241">
        <f>'инновации+добровольчество0,41'!D156</f>
        <v>0.41</v>
      </c>
    </row>
    <row r="45" spans="1:5" ht="14.45" customHeight="1" x14ac:dyDescent="0.25">
      <c r="A45" s="498"/>
      <c r="B45" s="497"/>
      <c r="C45" s="126" t="str">
        <f>'инновации+добровольчество0,41'!A157</f>
        <v>Комплексное обслуживание системы тепловодоснабжения и конструктивных элементов здания</v>
      </c>
      <c r="D45" s="117" t="s">
        <v>22</v>
      </c>
      <c r="E45" s="241">
        <f>'инновации+добровольчество0,41'!D157</f>
        <v>0.41</v>
      </c>
    </row>
    <row r="46" spans="1:5" ht="14.45" customHeight="1" x14ac:dyDescent="0.25">
      <c r="A46" s="498"/>
      <c r="B46" s="497"/>
      <c r="C46" s="126" t="str">
        <f>'инновации+добровольчество0,41'!A158</f>
        <v>Договор осмотр технического состояния автомобиля</v>
      </c>
      <c r="D46" s="117" t="s">
        <v>22</v>
      </c>
      <c r="E46" s="241">
        <f>'инновации+добровольчество0,41'!D158</f>
        <v>49.199999999999996</v>
      </c>
    </row>
    <row r="47" spans="1:5" ht="22.5" customHeight="1" x14ac:dyDescent="0.25">
      <c r="A47" s="498"/>
      <c r="B47" s="497"/>
      <c r="C47" s="126" t="str">
        <f>'инновации+добровольчество0,41'!A159</f>
        <v>Техническое обслуживание систем пожарной сигнализации</v>
      </c>
      <c r="D47" s="117" t="s">
        <v>22</v>
      </c>
      <c r="E47" s="241">
        <f>'инновации+добровольчество0,41'!D159</f>
        <v>4.92</v>
      </c>
    </row>
    <row r="48" spans="1:5" ht="19.5" customHeight="1" x14ac:dyDescent="0.25">
      <c r="A48" s="498"/>
      <c r="B48" s="497"/>
      <c r="C48" s="126" t="str">
        <f>'инновации+добровольчество0,41'!A160</f>
        <v>ремонт музыкального оборудования</v>
      </c>
      <c r="D48" s="117" t="s">
        <v>22</v>
      </c>
      <c r="E48" s="241">
        <f>'инновации+добровольчество0,41'!D160</f>
        <v>0.41</v>
      </c>
    </row>
    <row r="49" spans="1:5" ht="13.5" customHeight="1" x14ac:dyDescent="0.25">
      <c r="A49" s="498"/>
      <c r="B49" s="497"/>
      <c r="C49" s="126" t="str">
        <f>'инновации+добровольчество0,41'!A161</f>
        <v>обучение персонала</v>
      </c>
      <c r="D49" s="117" t="s">
        <v>22</v>
      </c>
      <c r="E49" s="241">
        <f>'инновации+добровольчество0,41'!D161</f>
        <v>2.0499999999999998</v>
      </c>
    </row>
    <row r="50" spans="1:5" ht="17.25" customHeight="1" x14ac:dyDescent="0.25">
      <c r="A50" s="498"/>
      <c r="B50" s="497"/>
      <c r="C50" s="126" t="str">
        <f>'инновации+добровольчество0,41'!A162</f>
        <v>Возмещение мед осмотра (112/212)</v>
      </c>
      <c r="D50" s="117" t="s">
        <v>22</v>
      </c>
      <c r="E50" s="241">
        <f>'инновации+добровольчество0,41'!D162</f>
        <v>0.82</v>
      </c>
    </row>
    <row r="51" spans="1:5" ht="35.25" customHeight="1" x14ac:dyDescent="0.25">
      <c r="A51" s="498"/>
      <c r="B51" s="497"/>
      <c r="C51" s="126" t="str">
        <f>'инновации+добровольчество0,41'!A163</f>
        <v>Услуги СЕМИС подписка</v>
      </c>
      <c r="D51" s="117" t="s">
        <v>22</v>
      </c>
      <c r="E51" s="241">
        <f>'инновации+добровольчество0,41'!D163</f>
        <v>0.41</v>
      </c>
    </row>
    <row r="52" spans="1:5" ht="20.25" customHeight="1" x14ac:dyDescent="0.25">
      <c r="A52" s="498"/>
      <c r="B52" s="497"/>
      <c r="C52" s="126" t="str">
        <f>'инновации+добровольчество0,41'!A164</f>
        <v>изготовление плакетки, печать дипломов, изготовление значков</v>
      </c>
      <c r="D52" s="117" t="s">
        <v>22</v>
      </c>
      <c r="E52" s="241">
        <f>'инновации+добровольчество0,41'!D164</f>
        <v>0.41</v>
      </c>
    </row>
    <row r="53" spans="1:5" x14ac:dyDescent="0.25">
      <c r="A53" s="498"/>
      <c r="B53" s="497"/>
      <c r="C53" s="126" t="str">
        <f>'инновации+добровольчество0,41'!A165</f>
        <v>Предрейсовое медицинское обследование 247дней*90руб</v>
      </c>
      <c r="D53" s="117" t="s">
        <v>22</v>
      </c>
      <c r="E53" s="241">
        <f>'инновации+добровольчество0,41'!D165</f>
        <v>101.27</v>
      </c>
    </row>
    <row r="54" spans="1:5" ht="18" customHeight="1" x14ac:dyDescent="0.25">
      <c r="A54" s="498"/>
      <c r="B54" s="497"/>
      <c r="C54" s="126" t="str">
        <f>'инновации+добровольчество0,41'!A166</f>
        <v xml:space="preserve">Услуги охраны  </v>
      </c>
      <c r="D54" s="117" t="s">
        <v>22</v>
      </c>
      <c r="E54" s="241">
        <f>'инновации+добровольчество0,41'!D166</f>
        <v>4.92</v>
      </c>
    </row>
    <row r="55" spans="1:5" ht="12" customHeight="1" x14ac:dyDescent="0.25">
      <c r="A55" s="498"/>
      <c r="B55" s="497"/>
      <c r="C55" s="126" t="str">
        <f>'инновации+добровольчество0,41'!A167</f>
        <v>Обслуживание систем охранных средств сигнализации (тревожная кнопка)</v>
      </c>
      <c r="D55" s="117" t="s">
        <v>22</v>
      </c>
      <c r="E55" s="241">
        <f>'инновации+добровольчество0,41'!D167</f>
        <v>4.92</v>
      </c>
    </row>
    <row r="56" spans="1:5" ht="21" customHeight="1" x14ac:dyDescent="0.25">
      <c r="A56" s="498"/>
      <c r="B56" s="497"/>
      <c r="C56" s="126" t="str">
        <f>'инновации+добровольчество0,41'!A168</f>
        <v>Организация светового сопровождения мероприятия</v>
      </c>
      <c r="D56" s="117" t="s">
        <v>22</v>
      </c>
      <c r="E56" s="241">
        <f>'инновации+добровольчество0,41'!D168</f>
        <v>0.41</v>
      </c>
    </row>
    <row r="57" spans="1:5" ht="21" customHeight="1" x14ac:dyDescent="0.25">
      <c r="A57" s="498"/>
      <c r="B57" s="497"/>
      <c r="C57" s="126" t="str">
        <f>'инновации+добровольчество0,41'!A169</f>
        <v>Медосмотр при устройстве на работу</v>
      </c>
      <c r="D57" s="117" t="s">
        <v>22</v>
      </c>
      <c r="E57" s="241">
        <f>'инновации+добровольчество0,41'!D169</f>
        <v>1.64</v>
      </c>
    </row>
    <row r="58" spans="1:5" ht="21" customHeight="1" x14ac:dyDescent="0.25">
      <c r="A58" s="498"/>
      <c r="B58" s="497"/>
      <c r="C58" s="126" t="str">
        <f>'инновации+добровольчество0,41'!A170</f>
        <v>Организация питания воинов-интернационалистов</v>
      </c>
      <c r="D58" s="117" t="s">
        <v>22</v>
      </c>
      <c r="E58" s="241">
        <f>'инновации+добровольчество0,41'!D170</f>
        <v>0.41</v>
      </c>
    </row>
    <row r="59" spans="1:5" ht="21" customHeight="1" x14ac:dyDescent="0.25">
      <c r="A59" s="498"/>
      <c r="B59" s="497"/>
      <c r="C59" s="126" t="str">
        <f>'инновации+добровольчество0,41'!A171</f>
        <v>Страховая премия по полису ОСАГО за УАЗ</v>
      </c>
      <c r="D59" s="117" t="s">
        <v>22</v>
      </c>
      <c r="E59" s="241">
        <f>'инновации+добровольчество0,41'!D171</f>
        <v>0.41</v>
      </c>
    </row>
    <row r="60" spans="1:5" ht="21" customHeight="1" x14ac:dyDescent="0.25">
      <c r="A60" s="498"/>
      <c r="B60" s="497"/>
      <c r="C60" s="126" t="str">
        <f>'инновации+добровольчество0,41'!A172</f>
        <v>Диагностика бытовой и оргтехники для определения возможности ее дальнейшего использования (244/226)</v>
      </c>
      <c r="D60" s="117" t="s">
        <v>22</v>
      </c>
      <c r="E60" s="241">
        <f>'инновации+добровольчество0,41'!D172</f>
        <v>0.41</v>
      </c>
    </row>
    <row r="61" spans="1:5" ht="21" customHeight="1" x14ac:dyDescent="0.25">
      <c r="A61" s="498"/>
      <c r="B61" s="497"/>
      <c r="C61" s="126" t="str">
        <f>'инновации+добровольчество0,41'!A173</f>
        <v>Изготовление снежных фигур</v>
      </c>
      <c r="D61" s="117" t="s">
        <v>22</v>
      </c>
      <c r="E61" s="241">
        <f>'инновации+добровольчество0,41'!D173</f>
        <v>0.41</v>
      </c>
    </row>
    <row r="62" spans="1:5" ht="21" customHeight="1" x14ac:dyDescent="0.25">
      <c r="A62" s="498"/>
      <c r="B62" s="497"/>
      <c r="C62" s="126" t="str">
        <f>'инновации+добровольчество0,41'!A174</f>
        <v>организация светового шоу</v>
      </c>
      <c r="D62" s="117" t="s">
        <v>22</v>
      </c>
      <c r="E62" s="241">
        <f>'инновации+добровольчество0,41'!D174</f>
        <v>0.41</v>
      </c>
    </row>
    <row r="63" spans="1:5" ht="21" customHeight="1" x14ac:dyDescent="0.25">
      <c r="A63" s="498"/>
      <c r="B63" s="497"/>
      <c r="C63" s="126" t="str">
        <f>'инновации+добровольчество0,41'!A175</f>
        <v>Оплата пени, штрафов (853/291)</v>
      </c>
      <c r="D63" s="117" t="s">
        <v>22</v>
      </c>
      <c r="E63" s="241">
        <f>'инновации+добровольчество0,41'!D175</f>
        <v>2.0499999999999998</v>
      </c>
    </row>
    <row r="64" spans="1:5" ht="21" hidden="1" customHeight="1" x14ac:dyDescent="0.25">
      <c r="A64" s="498"/>
      <c r="B64" s="497"/>
      <c r="C64" s="126">
        <f>'инновации+добровольчество0,41'!A176</f>
        <v>0</v>
      </c>
      <c r="D64" s="117" t="s">
        <v>22</v>
      </c>
      <c r="E64" s="241">
        <f>'инновации+добровольчество0,41'!$D176</f>
        <v>0</v>
      </c>
    </row>
    <row r="65" spans="1:5" ht="21" hidden="1" customHeight="1" x14ac:dyDescent="0.25">
      <c r="A65" s="498"/>
      <c r="B65" s="497"/>
      <c r="C65" s="126">
        <f>'инновации+добровольчество0,41'!A177</f>
        <v>0</v>
      </c>
      <c r="D65" s="117" t="s">
        <v>22</v>
      </c>
      <c r="E65" s="241">
        <f>'инновации+добровольчество0,41'!$D177</f>
        <v>0</v>
      </c>
    </row>
    <row r="66" spans="1:5" ht="21" hidden="1" customHeight="1" x14ac:dyDescent="0.25">
      <c r="A66" s="498"/>
      <c r="B66" s="497"/>
      <c r="C66" s="126">
        <f>'инновации+добровольчество0,41'!A178</f>
        <v>0</v>
      </c>
      <c r="D66" s="117" t="s">
        <v>22</v>
      </c>
      <c r="E66" s="241">
        <f>'инновации+добровольчество0,41'!$D178</f>
        <v>0</v>
      </c>
    </row>
    <row r="67" spans="1:5" ht="21" hidden="1" customHeight="1" x14ac:dyDescent="0.25">
      <c r="A67" s="498"/>
      <c r="B67" s="497"/>
      <c r="C67" s="126">
        <f>'инновации+добровольчество0,41'!A179</f>
        <v>0</v>
      </c>
      <c r="D67" s="117" t="s">
        <v>22</v>
      </c>
      <c r="E67" s="241">
        <f>'инновации+добровольчество0,41'!$D179</f>
        <v>0</v>
      </c>
    </row>
    <row r="68" spans="1:5" ht="21" hidden="1" customHeight="1" x14ac:dyDescent="0.25">
      <c r="A68" s="498"/>
      <c r="B68" s="497"/>
      <c r="C68" s="126">
        <f>'инновации+добровольчество0,41'!A180</f>
        <v>0</v>
      </c>
      <c r="D68" s="117" t="s">
        <v>22</v>
      </c>
      <c r="E68" s="241">
        <f>'инновации+добровольчество0,41'!$D180</f>
        <v>0</v>
      </c>
    </row>
    <row r="69" spans="1:5" ht="21" hidden="1" customHeight="1" x14ac:dyDescent="0.25">
      <c r="A69" s="498"/>
      <c r="B69" s="497"/>
      <c r="C69" s="126">
        <f>'инновации+добровольчество0,41'!A181</f>
        <v>0</v>
      </c>
      <c r="D69" s="117" t="s">
        <v>22</v>
      </c>
      <c r="E69" s="241">
        <f>'инновации+добровольчество0,41'!$D181</f>
        <v>0</v>
      </c>
    </row>
    <row r="70" spans="1:5" ht="21" hidden="1" customHeight="1" x14ac:dyDescent="0.25">
      <c r="A70" s="498"/>
      <c r="B70" s="497"/>
      <c r="C70" s="126">
        <f>'инновации+добровольчество0,41'!A182</f>
        <v>0</v>
      </c>
      <c r="D70" s="117" t="s">
        <v>22</v>
      </c>
      <c r="E70" s="241">
        <f>'инновации+добровольчество0,41'!$D182</f>
        <v>0</v>
      </c>
    </row>
    <row r="71" spans="1:5" ht="21" hidden="1" customHeight="1" x14ac:dyDescent="0.25">
      <c r="A71" s="498"/>
      <c r="B71" s="497"/>
      <c r="C71" s="126">
        <f>'инновации+добровольчество0,41'!A183</f>
        <v>0</v>
      </c>
      <c r="D71" s="117" t="s">
        <v>22</v>
      </c>
      <c r="E71" s="241">
        <f>'инновации+добровольчество0,41'!$D183</f>
        <v>0</v>
      </c>
    </row>
    <row r="72" spans="1:5" ht="21" hidden="1" customHeight="1" x14ac:dyDescent="0.25">
      <c r="A72" s="498"/>
      <c r="B72" s="497"/>
      <c r="C72" s="126">
        <f>'инновации+добровольчество0,41'!A184</f>
        <v>0</v>
      </c>
      <c r="D72" s="117" t="s">
        <v>22</v>
      </c>
      <c r="E72" s="241">
        <f>'инновации+добровольчество0,41'!$D184</f>
        <v>0</v>
      </c>
    </row>
    <row r="73" spans="1:5" ht="21" hidden="1" customHeight="1" x14ac:dyDescent="0.25">
      <c r="A73" s="498"/>
      <c r="B73" s="497"/>
      <c r="C73" s="126">
        <f>'инновации+добровольчество0,41'!A185</f>
        <v>0</v>
      </c>
      <c r="D73" s="117" t="s">
        <v>22</v>
      </c>
      <c r="E73" s="241">
        <f>'инновации+добровольчество0,41'!$D185</f>
        <v>0</v>
      </c>
    </row>
    <row r="74" spans="1:5" ht="21" hidden="1" customHeight="1" x14ac:dyDescent="0.25">
      <c r="A74" s="498"/>
      <c r="B74" s="497"/>
      <c r="C74" s="126">
        <f>'инновации+добровольчество0,41'!A186</f>
        <v>0</v>
      </c>
      <c r="D74" s="117" t="s">
        <v>22</v>
      </c>
      <c r="E74" s="241">
        <f>'инновации+добровольчество0,41'!$D186</f>
        <v>0</v>
      </c>
    </row>
    <row r="75" spans="1:5" ht="21" customHeight="1" x14ac:dyDescent="0.25">
      <c r="A75" s="498"/>
      <c r="B75" s="497"/>
      <c r="C75" s="508" t="s">
        <v>142</v>
      </c>
      <c r="D75" s="509"/>
      <c r="E75" s="510"/>
    </row>
    <row r="76" spans="1:5" ht="21" customHeight="1" x14ac:dyDescent="0.25">
      <c r="A76" s="498"/>
      <c r="B76" s="497"/>
      <c r="C76" s="119" t="str">
        <f>'инновации+добровольчество0,41'!A134</f>
        <v>переговоры по району, мин</v>
      </c>
      <c r="D76" s="146" t="s">
        <v>90</v>
      </c>
      <c r="E76" s="241">
        <f>'инновации+добровольчество0,41'!D134</f>
        <v>122.99999999999999</v>
      </c>
    </row>
    <row r="77" spans="1:5" ht="21" customHeight="1" x14ac:dyDescent="0.25">
      <c r="A77" s="498"/>
      <c r="B77" s="497"/>
      <c r="C77" s="119" t="str">
        <f>'инновации+добровольчество0,41'!A135</f>
        <v>Переговоры за пределами района,мин</v>
      </c>
      <c r="D77" s="146" t="s">
        <v>22</v>
      </c>
      <c r="E77" s="241">
        <f>'инновации+добровольчество0,41'!D135</f>
        <v>17.083333330599999</v>
      </c>
    </row>
    <row r="78" spans="1:5" ht="21" customHeight="1" x14ac:dyDescent="0.25">
      <c r="A78" s="498"/>
      <c r="B78" s="497"/>
      <c r="C78" s="119" t="str">
        <f>'инновации+добровольчество0,41'!A136</f>
        <v>Абоненская плата за услуги связи, номеров</v>
      </c>
      <c r="D78" s="146" t="s">
        <v>37</v>
      </c>
      <c r="E78" s="241">
        <f>'инновации+добровольчество0,41'!D136</f>
        <v>0.41</v>
      </c>
    </row>
    <row r="79" spans="1:5" ht="21" customHeight="1" x14ac:dyDescent="0.25">
      <c r="A79" s="498"/>
      <c r="B79" s="497"/>
      <c r="C79" s="119" t="str">
        <f>'инновации+добровольчество0,41'!A137</f>
        <v xml:space="preserve">Абоненская плата за услуги Интернет </v>
      </c>
      <c r="D79" s="146" t="s">
        <v>37</v>
      </c>
      <c r="E79" s="241">
        <f>'инновации+добровольчество0,41'!D137</f>
        <v>0.41</v>
      </c>
    </row>
    <row r="80" spans="1:5" ht="21" customHeight="1" x14ac:dyDescent="0.25">
      <c r="A80" s="498"/>
      <c r="B80" s="497"/>
      <c r="C80" s="119" t="str">
        <f>'инновации+добровольчество0,41'!A138</f>
        <v>Почтовые конверты</v>
      </c>
      <c r="D80" s="146" t="s">
        <v>38</v>
      </c>
      <c r="E80" s="241">
        <f>'инновации+добровольчество0,41'!D138</f>
        <v>69.7</v>
      </c>
    </row>
    <row r="81" spans="1:5" ht="16.149999999999999" hidden="1" customHeight="1" x14ac:dyDescent="0.25">
      <c r="A81" s="498"/>
      <c r="B81" s="497"/>
      <c r="C81" s="119" t="e">
        <f>'инновации+добровольчество0,41'!#REF!</f>
        <v>#REF!</v>
      </c>
      <c r="D81" s="146" t="s">
        <v>38</v>
      </c>
      <c r="E81" s="241" t="e">
        <f>'инновации+добровольчество0,41'!#REF!</f>
        <v>#REF!</v>
      </c>
    </row>
    <row r="82" spans="1:5" ht="15.6" hidden="1" customHeight="1" x14ac:dyDescent="0.25">
      <c r="A82" s="498"/>
      <c r="B82" s="497"/>
      <c r="C82" s="119" t="e">
        <f>'инновации+добровольчество0,41'!#REF!</f>
        <v>#REF!</v>
      </c>
      <c r="D82" s="146" t="s">
        <v>22</v>
      </c>
      <c r="E82" s="241" t="e">
        <f>'инновации+добровольчество0,41'!#REF!</f>
        <v>#REF!</v>
      </c>
    </row>
    <row r="83" spans="1:5" s="147" customFormat="1" ht="12" customHeight="1" x14ac:dyDescent="0.2">
      <c r="A83" s="498"/>
      <c r="B83" s="497"/>
      <c r="C83" s="511" t="s">
        <v>143</v>
      </c>
      <c r="D83" s="512"/>
      <c r="E83" s="513"/>
    </row>
    <row r="84" spans="1:5" s="147" customFormat="1" ht="12" customHeight="1" x14ac:dyDescent="0.2">
      <c r="A84" s="498"/>
      <c r="B84" s="497"/>
      <c r="C84" s="110" t="s">
        <v>194</v>
      </c>
      <c r="D84" s="148" t="s">
        <v>147</v>
      </c>
      <c r="E84" s="242">
        <f>'инновации+добровольчество0,41'!D84</f>
        <v>0.41</v>
      </c>
    </row>
    <row r="85" spans="1:5" s="147" customFormat="1" ht="12" customHeight="1" x14ac:dyDescent="0.2">
      <c r="A85" s="498"/>
      <c r="B85" s="497"/>
      <c r="C85" s="120" t="s">
        <v>145</v>
      </c>
      <c r="D85" s="148" t="s">
        <v>138</v>
      </c>
      <c r="E85" s="242">
        <f>'инновации+добровольчество0,41'!D85</f>
        <v>0.41</v>
      </c>
    </row>
    <row r="86" spans="1:5" s="147" customFormat="1" ht="12" customHeight="1" x14ac:dyDescent="0.2">
      <c r="A86" s="498"/>
      <c r="B86" s="497"/>
      <c r="C86" s="120" t="s">
        <v>91</v>
      </c>
      <c r="D86" s="148" t="s">
        <v>138</v>
      </c>
      <c r="E86" s="242">
        <f>'инновации+добровольчество0,41'!D86</f>
        <v>0.20499999999999999</v>
      </c>
    </row>
    <row r="87" spans="1:5" s="147" customFormat="1" ht="12" customHeight="1" x14ac:dyDescent="0.2">
      <c r="A87" s="498"/>
      <c r="B87" s="497"/>
      <c r="C87" s="120" t="s">
        <v>146</v>
      </c>
      <c r="D87" s="148" t="s">
        <v>138</v>
      </c>
      <c r="E87" s="242">
        <f>'инновации+добровольчество0,41'!D87</f>
        <v>0.41</v>
      </c>
    </row>
    <row r="88" spans="1:5" s="147" customFormat="1" ht="12" customHeight="1" x14ac:dyDescent="0.2">
      <c r="A88" s="498"/>
      <c r="B88" s="497"/>
      <c r="C88" s="491" t="s">
        <v>150</v>
      </c>
      <c r="D88" s="492"/>
      <c r="E88" s="493"/>
    </row>
    <row r="89" spans="1:5" s="147" customFormat="1" ht="12" customHeight="1" x14ac:dyDescent="0.2">
      <c r="A89" s="498"/>
      <c r="B89" s="497"/>
      <c r="C89" s="122" t="str">
        <f>'инновации+добровольчество0,41'!A104</f>
        <v>Пособие по уходу за ребенком до 3-х лет</v>
      </c>
      <c r="D89" s="123" t="s">
        <v>126</v>
      </c>
      <c r="E89" s="238">
        <f>E84</f>
        <v>0.41</v>
      </c>
    </row>
    <row r="90" spans="1:5" s="147" customFormat="1" ht="12" customHeight="1" x14ac:dyDescent="0.2">
      <c r="A90" s="498"/>
      <c r="B90" s="497"/>
      <c r="C90" s="511" t="s">
        <v>151</v>
      </c>
      <c r="D90" s="512"/>
      <c r="E90" s="513"/>
    </row>
    <row r="91" spans="1:5" s="147" customFormat="1" ht="12" customHeight="1" x14ac:dyDescent="0.2">
      <c r="A91" s="498"/>
      <c r="B91" s="497"/>
      <c r="C91" s="121" t="s">
        <v>203</v>
      </c>
      <c r="D91" s="101" t="s">
        <v>39</v>
      </c>
      <c r="E91" s="234">
        <f>'инновации+добровольчество0,41'!E125</f>
        <v>0.41</v>
      </c>
    </row>
    <row r="92" spans="1:5" ht="28.15" customHeight="1" x14ac:dyDescent="0.25">
      <c r="A92" s="498"/>
      <c r="B92" s="497"/>
      <c r="C92" s="121" t="s">
        <v>204</v>
      </c>
      <c r="D92" s="101" t="s">
        <v>39</v>
      </c>
      <c r="E92" s="234">
        <f>'инновации+добровольчество0,41'!E126</f>
        <v>0.33500000000000002</v>
      </c>
    </row>
    <row r="93" spans="1:5" ht="28.15" customHeight="1" x14ac:dyDescent="0.25">
      <c r="A93" s="498"/>
      <c r="B93" s="497"/>
      <c r="C93" s="121" t="s">
        <v>205</v>
      </c>
      <c r="D93" s="101" t="s">
        <v>39</v>
      </c>
      <c r="E93" s="234">
        <f>'инновации+добровольчество0,41'!E127</f>
        <v>0.33500000000000002</v>
      </c>
    </row>
    <row r="94" spans="1:5" ht="28.15" customHeight="1" x14ac:dyDescent="0.25">
      <c r="A94" s="498"/>
      <c r="B94" s="497"/>
      <c r="C94" s="494" t="s">
        <v>152</v>
      </c>
      <c r="D94" s="495"/>
      <c r="E94" s="496"/>
    </row>
    <row r="95" spans="1:5" ht="28.15" hidden="1" customHeight="1" x14ac:dyDescent="0.25">
      <c r="A95" s="498"/>
      <c r="B95" s="497"/>
      <c r="C95" s="124" t="str">
        <f>'инновации+добровольчество0,41'!A145</f>
        <v>Проезд к месту учебы</v>
      </c>
      <c r="D95" s="125" t="s">
        <v>126</v>
      </c>
      <c r="E95" s="84">
        <f>'инновации+добровольчество0,41'!D145</f>
        <v>0</v>
      </c>
    </row>
    <row r="96" spans="1:5" ht="22.15" customHeight="1" x14ac:dyDescent="0.25">
      <c r="A96" s="498"/>
      <c r="B96" s="497"/>
      <c r="C96" s="124" t="str">
        <f>'инновации+добровольчество0,41'!A146</f>
        <v>Провоз груза 2000 кг (1 кг=9,50 руб)</v>
      </c>
      <c r="D96" s="125" t="s">
        <v>22</v>
      </c>
      <c r="E96" s="84">
        <f>'инновации+добровольчество0,41'!D146</f>
        <v>0.41</v>
      </c>
    </row>
    <row r="97" spans="1:5" ht="40.15" customHeight="1" x14ac:dyDescent="0.25">
      <c r="A97" s="498"/>
      <c r="B97" s="497"/>
      <c r="C97" s="508" t="s">
        <v>153</v>
      </c>
      <c r="D97" s="509"/>
      <c r="E97" s="510"/>
    </row>
    <row r="98" spans="1:5" ht="24" customHeight="1" x14ac:dyDescent="0.25">
      <c r="A98" s="498"/>
      <c r="B98" s="497"/>
      <c r="C98" s="112" t="str">
        <f>'инновации+добровольчество0,41'!A193</f>
        <v>Пиломатериал</v>
      </c>
      <c r="D98" s="67" t="str">
        <f>'инновации+добровольчество0,41'!B193</f>
        <v>шт</v>
      </c>
      <c r="E98" s="171">
        <f>'инновации+добровольчество0,41'!D193</f>
        <v>2.1729999999999996</v>
      </c>
    </row>
    <row r="99" spans="1:5" ht="24" customHeight="1" x14ac:dyDescent="0.25">
      <c r="A99" s="498"/>
      <c r="B99" s="497"/>
      <c r="C99" s="112" t="str">
        <f>'инновации+добровольчество0,41'!A194</f>
        <v>Катридж CN54AE HP 933XL</v>
      </c>
      <c r="D99" s="67" t="str">
        <f>'инновации+добровольчество0,41'!B194</f>
        <v>шт</v>
      </c>
      <c r="E99" s="171">
        <f>'инновации+добровольчество0,41'!D194</f>
        <v>3.69</v>
      </c>
    </row>
    <row r="100" spans="1:5" ht="18.75" customHeight="1" x14ac:dyDescent="0.25">
      <c r="A100" s="498"/>
      <c r="B100" s="497"/>
      <c r="C100" s="112" t="str">
        <f>'инновации+добровольчество0,41'!A195</f>
        <v>Катридж CN54AE HP 932XL</v>
      </c>
      <c r="D100" s="67" t="str">
        <f>'инновации+добровольчество0,41'!B195</f>
        <v>шт</v>
      </c>
      <c r="E100" s="171">
        <f>'инновации+добровольчество0,41'!D195</f>
        <v>1.23</v>
      </c>
    </row>
    <row r="101" spans="1:5" ht="18.75" customHeight="1" x14ac:dyDescent="0.25">
      <c r="A101" s="498"/>
      <c r="B101" s="497"/>
      <c r="C101" s="112" t="str">
        <f>'инновации+добровольчество0,41'!A196</f>
        <v>Чернила Canon Gl-490C PIXMA</v>
      </c>
      <c r="D101" s="67" t="str">
        <f>'инновации+добровольчество0,41'!B196</f>
        <v>шт</v>
      </c>
      <c r="E101" s="171">
        <f>'инновации+добровольчество0,41'!D196</f>
        <v>4.92</v>
      </c>
    </row>
    <row r="102" spans="1:5" ht="24" customHeight="1" x14ac:dyDescent="0.25">
      <c r="A102" s="498"/>
      <c r="B102" s="497"/>
      <c r="C102" s="112" t="str">
        <f>'инновации+добровольчество0,41'!A197</f>
        <v>Бумага А4 500 шт. SvetoCopy</v>
      </c>
      <c r="D102" s="67" t="str">
        <f>'инновации+добровольчество0,41'!B197</f>
        <v>шт</v>
      </c>
      <c r="E102" s="171">
        <f>'инновации+добровольчество0,41'!D197</f>
        <v>12.299999999999999</v>
      </c>
    </row>
    <row r="103" spans="1:5" ht="24" customHeight="1" x14ac:dyDescent="0.25">
      <c r="A103" s="498"/>
      <c r="B103" s="497"/>
      <c r="C103" s="112" t="str">
        <f>'инновации+добровольчество0,41'!A198</f>
        <v>Бумага А3 500 шт. SvetoCopy</v>
      </c>
      <c r="D103" s="67" t="str">
        <f>'инновации+добровольчество0,41'!B198</f>
        <v>шт</v>
      </c>
      <c r="E103" s="171">
        <f>'инновации+добровольчество0,41'!D198</f>
        <v>8.1999999999999993</v>
      </c>
    </row>
    <row r="104" spans="1:5" ht="18.600000000000001" customHeight="1" x14ac:dyDescent="0.25">
      <c r="A104" s="498"/>
      <c r="B104" s="497"/>
      <c r="C104" s="112" t="str">
        <f>'инновации+добровольчество0,41'!A199</f>
        <v>Мышь USB</v>
      </c>
      <c r="D104" s="67" t="str">
        <f>'инновации+добровольчество0,41'!B199</f>
        <v>шт</v>
      </c>
      <c r="E104" s="171">
        <f>'инновации+добровольчество0,41'!D199</f>
        <v>1.64</v>
      </c>
    </row>
    <row r="105" spans="1:5" ht="15.6" customHeight="1" x14ac:dyDescent="0.25">
      <c r="A105" s="498"/>
      <c r="B105" s="497"/>
      <c r="C105" s="112" t="str">
        <f>'инновации+добровольчество0,41'!A200</f>
        <v xml:space="preserve">Мешки для мусора </v>
      </c>
      <c r="D105" s="67" t="str">
        <f>'инновации+добровольчество0,41'!B200</f>
        <v>шт</v>
      </c>
      <c r="E105" s="171">
        <f>'инновации+добровольчество0,41'!D200</f>
        <v>8.1999999999999993</v>
      </c>
    </row>
    <row r="106" spans="1:5" ht="12" customHeight="1" x14ac:dyDescent="0.25">
      <c r="A106" s="498"/>
      <c r="B106" s="497"/>
      <c r="C106" s="112" t="str">
        <f>'инновации+добровольчество0,41'!A201</f>
        <v>Бытовая химия</v>
      </c>
      <c r="D106" s="67" t="str">
        <f>'инновации+добровольчество0,41'!B201</f>
        <v>шт</v>
      </c>
      <c r="E106" s="171">
        <f>'инновации+добровольчество0,41'!D201</f>
        <v>0.41</v>
      </c>
    </row>
    <row r="107" spans="1:5" ht="12" customHeight="1" x14ac:dyDescent="0.25">
      <c r="A107" s="498"/>
      <c r="B107" s="497"/>
      <c r="C107" s="112" t="str">
        <f>'инновации+добровольчество0,41'!A202</f>
        <v>Фанера</v>
      </c>
      <c r="D107" s="67" t="str">
        <f>'инновации+добровольчество0,41'!B202</f>
        <v>шт</v>
      </c>
      <c r="E107" s="171">
        <f>'инновации+добровольчество0,41'!D202</f>
        <v>0.41</v>
      </c>
    </row>
    <row r="108" spans="1:5" ht="12" customHeight="1" x14ac:dyDescent="0.25">
      <c r="A108" s="498"/>
      <c r="B108" s="497"/>
      <c r="C108" s="112" t="str">
        <f>'инновации+добровольчество0,41'!A203</f>
        <v>Антифриз</v>
      </c>
      <c r="D108" s="67" t="str">
        <f>'инновации+добровольчество0,41'!B203</f>
        <v>шт</v>
      </c>
      <c r="E108" s="171">
        <f>'инновации+добровольчество0,41'!D203</f>
        <v>12.299999999999999</v>
      </c>
    </row>
    <row r="109" spans="1:5" ht="12" customHeight="1" x14ac:dyDescent="0.25">
      <c r="A109" s="498"/>
      <c r="B109" s="497"/>
      <c r="C109" s="112" t="str">
        <f>'инновации+добровольчество0,41'!A204</f>
        <v>Саморезы</v>
      </c>
      <c r="D109" s="67" t="str">
        <f>'инновации+добровольчество0,41'!B204</f>
        <v>шт</v>
      </c>
      <c r="E109" s="171">
        <f>'инновации+добровольчество0,41'!D204</f>
        <v>4.0999999999999996</v>
      </c>
    </row>
    <row r="110" spans="1:5" ht="12" customHeight="1" x14ac:dyDescent="0.25">
      <c r="A110" s="498"/>
      <c r="B110" s="497"/>
      <c r="C110" s="112" t="str">
        <f>'инновации+добровольчество0,41'!A205</f>
        <v>Инструмент металлический ручной</v>
      </c>
      <c r="D110" s="67" t="str">
        <f>'инновации+добровольчество0,41'!B205</f>
        <v>шт</v>
      </c>
      <c r="E110" s="171">
        <f>'инновации+добровольчество0,41'!D205</f>
        <v>2.0499999999999998</v>
      </c>
    </row>
    <row r="111" spans="1:5" ht="12" hidden="1" customHeight="1" x14ac:dyDescent="0.25">
      <c r="A111" s="498"/>
      <c r="B111" s="497"/>
      <c r="C111" s="112" t="str">
        <f>'инновации+добровольчество0,41'!A206</f>
        <v>Краска эмаль</v>
      </c>
      <c r="D111" s="67" t="str">
        <f>'инновации+добровольчество0,41'!B206</f>
        <v>шт</v>
      </c>
      <c r="E111" s="171">
        <f>'инновации+добровольчество0,41'!D206</f>
        <v>12.299999999999999</v>
      </c>
    </row>
    <row r="112" spans="1:5" ht="12" hidden="1" customHeight="1" x14ac:dyDescent="0.25">
      <c r="A112" s="498"/>
      <c r="B112" s="497"/>
      <c r="C112" s="112" t="str">
        <f>'инновации+добровольчество0,41'!A207</f>
        <v>Краска ВДН</v>
      </c>
      <c r="D112" s="67" t="str">
        <f>'инновации+добровольчество0,41'!B207</f>
        <v>шт</v>
      </c>
      <c r="E112" s="171">
        <f>'инновации+добровольчество0,41'!D207</f>
        <v>2.0499999999999998</v>
      </c>
    </row>
    <row r="113" spans="1:5" ht="12" customHeight="1" x14ac:dyDescent="0.25">
      <c r="A113" s="498"/>
      <c r="B113" s="497"/>
      <c r="C113" s="112" t="str">
        <f>'инновации+добровольчество0,41'!A208</f>
        <v>Кисти</v>
      </c>
      <c r="D113" s="67" t="str">
        <f>'инновации+добровольчество0,41'!B208</f>
        <v>шт</v>
      </c>
      <c r="E113" s="171">
        <f>'инновации+добровольчество0,41'!D208</f>
        <v>8.1999999999999993</v>
      </c>
    </row>
    <row r="114" spans="1:5" ht="12" hidden="1" customHeight="1" x14ac:dyDescent="0.25">
      <c r="A114" s="498"/>
      <c r="B114" s="497"/>
      <c r="C114" s="112" t="str">
        <f>'инновации+добровольчество0,41'!A209</f>
        <v>Перчатка пвх</v>
      </c>
      <c r="D114" s="67" t="str">
        <f>'инновации+добровольчество0,41'!B209</f>
        <v>шт</v>
      </c>
      <c r="E114" s="171">
        <f>'инновации+добровольчество0,41'!D209</f>
        <v>16.399999999999999</v>
      </c>
    </row>
    <row r="115" spans="1:5" ht="12" hidden="1" customHeight="1" x14ac:dyDescent="0.25">
      <c r="A115" s="498"/>
      <c r="B115" s="497"/>
      <c r="C115" s="112" t="str">
        <f>'инновации+добровольчество0,41'!A210</f>
        <v>Грабли, лопаты</v>
      </c>
      <c r="D115" s="67" t="str">
        <f>'инновации+добровольчество0,41'!B210</f>
        <v>шт</v>
      </c>
      <c r="E115" s="171">
        <f>'инновации+добровольчество0,41'!D210</f>
        <v>4.0999999999999996</v>
      </c>
    </row>
    <row r="116" spans="1:5" ht="12" hidden="1" customHeight="1" x14ac:dyDescent="0.25">
      <c r="A116" s="498"/>
      <c r="B116" s="497"/>
      <c r="C116" s="112" t="str">
        <f>'инновации+добровольчество0,41'!A211</f>
        <v>Молоток</v>
      </c>
      <c r="D116" s="67" t="str">
        <f>'инновации+добровольчество0,41'!B211</f>
        <v>шт</v>
      </c>
      <c r="E116" s="171">
        <f>'инновации+добровольчество0,41'!D211</f>
        <v>1.23</v>
      </c>
    </row>
    <row r="117" spans="1:5" ht="12" hidden="1" customHeight="1" x14ac:dyDescent="0.25">
      <c r="A117" s="498"/>
      <c r="B117" s="497"/>
      <c r="C117" s="112" t="str">
        <f>'инновации+добровольчество0,41'!A212</f>
        <v>Гвозди</v>
      </c>
      <c r="D117" s="67" t="str">
        <f>'инновации+добровольчество0,41'!B212</f>
        <v>шт</v>
      </c>
      <c r="E117" s="171">
        <f>'инновации+добровольчество0,41'!D212</f>
        <v>0.82</v>
      </c>
    </row>
    <row r="118" spans="1:5" ht="12" hidden="1" customHeight="1" x14ac:dyDescent="0.25">
      <c r="A118" s="498"/>
      <c r="B118" s="497"/>
      <c r="C118" s="112" t="str">
        <f>'инновации+добровольчество0,41'!A213</f>
        <v>Тонер НР</v>
      </c>
      <c r="D118" s="67" t="str">
        <f>'инновации+добровольчество0,41'!B213</f>
        <v>шт</v>
      </c>
      <c r="E118" s="171">
        <f>'инновации+добровольчество0,41'!D213</f>
        <v>0.82</v>
      </c>
    </row>
    <row r="119" spans="1:5" ht="12" customHeight="1" x14ac:dyDescent="0.25">
      <c r="A119" s="498"/>
      <c r="B119" s="497"/>
      <c r="C119" s="112" t="str">
        <f>'инновации+добровольчество0,41'!A214</f>
        <v>Тонер Canon</v>
      </c>
      <c r="D119" s="67" t="str">
        <f>'инновации+добровольчество0,41'!B214</f>
        <v>шт</v>
      </c>
      <c r="E119" s="171">
        <f>'инновации+добровольчество0,41'!D214</f>
        <v>0.41</v>
      </c>
    </row>
    <row r="120" spans="1:5" ht="12" customHeight="1" x14ac:dyDescent="0.25">
      <c r="A120" s="498"/>
      <c r="B120" s="497"/>
      <c r="C120" s="112" t="str">
        <f>'инновации+добровольчество0,41'!A215</f>
        <v>Эмаль</v>
      </c>
      <c r="D120" s="67" t="str">
        <f>'инновации+добровольчество0,41'!B215</f>
        <v>шт</v>
      </c>
      <c r="E120" s="171">
        <f>'инновации+добровольчество0,41'!D215</f>
        <v>0.82</v>
      </c>
    </row>
    <row r="121" spans="1:5" ht="12" customHeight="1" x14ac:dyDescent="0.25">
      <c r="A121" s="498"/>
      <c r="B121" s="497"/>
      <c r="C121" s="112" t="str">
        <f>'инновации+добровольчество0,41'!A216</f>
        <v>Эмаль аэрозоль</v>
      </c>
      <c r="D121" s="67" t="str">
        <f>'инновации+добровольчество0,41'!B216</f>
        <v>шт</v>
      </c>
      <c r="E121" s="171">
        <f>'инновации+добровольчество0,41'!D216</f>
        <v>3.28</v>
      </c>
    </row>
    <row r="122" spans="1:5" ht="12" customHeight="1" x14ac:dyDescent="0.25">
      <c r="A122" s="498"/>
      <c r="B122" s="497"/>
      <c r="C122" s="112" t="str">
        <f>'инновации+добровольчество0,41'!A217</f>
        <v>пакет майка</v>
      </c>
      <c r="D122" s="67" t="str">
        <f>'инновации+добровольчество0,41'!B217</f>
        <v>шт</v>
      </c>
      <c r="E122" s="171">
        <f>'инновации+добровольчество0,41'!D217</f>
        <v>0.41</v>
      </c>
    </row>
    <row r="123" spans="1:5" ht="12" customHeight="1" x14ac:dyDescent="0.25">
      <c r="A123" s="498"/>
      <c r="B123" s="497"/>
      <c r="C123" s="112" t="str">
        <f>'инновации+добровольчество0,41'!A218</f>
        <v>шпилька резьбовая</v>
      </c>
      <c r="D123" s="67" t="str">
        <f>'инновации+добровольчество0,41'!B218</f>
        <v>шт</v>
      </c>
      <c r="E123" s="171">
        <f>'инновации+добровольчество0,41'!D218</f>
        <v>0.82</v>
      </c>
    </row>
    <row r="124" spans="1:5" ht="12" customHeight="1" x14ac:dyDescent="0.25">
      <c r="A124" s="498"/>
      <c r="B124" s="497"/>
      <c r="C124" s="112" t="str">
        <f>'инновации+добровольчество0,41'!A219</f>
        <v>сверло</v>
      </c>
      <c r="D124" s="67" t="str">
        <f>'инновации+добровольчество0,41'!B219</f>
        <v>шт</v>
      </c>
      <c r="E124" s="171">
        <f>'инновации+добровольчество0,41'!D219</f>
        <v>0.41</v>
      </c>
    </row>
    <row r="125" spans="1:5" ht="12" customHeight="1" x14ac:dyDescent="0.25">
      <c r="A125" s="498"/>
      <c r="B125" s="497"/>
      <c r="C125" s="112" t="str">
        <f>'инновации+добровольчество0,41'!A220</f>
        <v>антифриз</v>
      </c>
      <c r="D125" s="67" t="str">
        <f>'инновации+добровольчество0,41'!B220</f>
        <v>шт</v>
      </c>
      <c r="E125" s="171">
        <f>'инновации+добровольчество0,41'!D220</f>
        <v>0.82</v>
      </c>
    </row>
    <row r="126" spans="1:5" ht="12" customHeight="1" x14ac:dyDescent="0.25">
      <c r="A126" s="498"/>
      <c r="B126" s="497"/>
      <c r="C126" s="112" t="str">
        <f>'инновации+добровольчество0,41'!A221</f>
        <v>ледоруб</v>
      </c>
      <c r="D126" s="67" t="str">
        <f>'инновации+добровольчество0,41'!B221</f>
        <v>шт</v>
      </c>
      <c r="E126" s="171">
        <f>'инновации+добровольчество0,41'!D221</f>
        <v>0.41</v>
      </c>
    </row>
    <row r="127" spans="1:5" ht="12" customHeight="1" x14ac:dyDescent="0.25">
      <c r="A127" s="498"/>
      <c r="B127" s="497"/>
      <c r="C127" s="112" t="str">
        <f>'инновации+добровольчество0,41'!A222</f>
        <v>труба</v>
      </c>
      <c r="D127" s="67" t="str">
        <f>'инновации+добровольчество0,41'!B222</f>
        <v>шт</v>
      </c>
      <c r="E127" s="171">
        <f>'инновации+добровольчество0,41'!D222</f>
        <v>1.23</v>
      </c>
    </row>
    <row r="128" spans="1:5" ht="12" customHeight="1" x14ac:dyDescent="0.25">
      <c r="A128" s="498"/>
      <c r="B128" s="497"/>
      <c r="C128" s="112" t="str">
        <f>'инновации+добровольчество0,41'!A223</f>
        <v>кронштейн</v>
      </c>
      <c r="D128" s="67" t="str">
        <f>'инновации+добровольчество0,41'!B223</f>
        <v>шт</v>
      </c>
      <c r="E128" s="171">
        <f>'инновации+добровольчество0,41'!D223</f>
        <v>0.82</v>
      </c>
    </row>
    <row r="129" spans="1:5" ht="12" customHeight="1" x14ac:dyDescent="0.25">
      <c r="A129" s="498"/>
      <c r="B129" s="497"/>
      <c r="C129" s="112" t="str">
        <f>'инновации+добровольчество0,41'!A224</f>
        <v>электрод</v>
      </c>
      <c r="D129" s="67" t="str">
        <f>'инновации+добровольчество0,41'!B224</f>
        <v>шт</v>
      </c>
      <c r="E129" s="171">
        <f>'инновации+добровольчество0,41'!D224</f>
        <v>0.41</v>
      </c>
    </row>
    <row r="130" spans="1:5" ht="12" customHeight="1" x14ac:dyDescent="0.25">
      <c r="A130" s="498"/>
      <c r="B130" s="497"/>
      <c r="C130" s="112" t="str">
        <f>'инновации+добровольчество0,41'!A225</f>
        <v>круг отрезной</v>
      </c>
      <c r="D130" s="67" t="str">
        <f>'инновации+добровольчество0,41'!B225</f>
        <v>шт</v>
      </c>
      <c r="E130" s="171">
        <f>'инновации+добровольчество0,41'!D225</f>
        <v>4.51</v>
      </c>
    </row>
    <row r="131" spans="1:5" ht="12" customHeight="1" x14ac:dyDescent="0.25">
      <c r="A131" s="498"/>
      <c r="B131" s="497"/>
      <c r="C131" s="112" t="str">
        <f>'инновации+добровольчество0,41'!A226</f>
        <v>круг отрезной</v>
      </c>
      <c r="D131" s="67" t="str">
        <f>'инновации+добровольчество0,41'!B226</f>
        <v>шт</v>
      </c>
      <c r="E131" s="171">
        <f>'инновации+добровольчество0,41'!D226</f>
        <v>1.23</v>
      </c>
    </row>
    <row r="132" spans="1:5" ht="15" customHeight="1" x14ac:dyDescent="0.25">
      <c r="A132" s="498"/>
      <c r="B132" s="497"/>
      <c r="C132" s="112" t="str">
        <f>'инновации+добровольчество0,41'!A227</f>
        <v>круг отрезной</v>
      </c>
      <c r="D132" s="67" t="str">
        <f>'инновации+добровольчество0,41'!B227</f>
        <v>шт</v>
      </c>
      <c r="E132" s="171">
        <f>'инновации+добровольчество0,41'!D227</f>
        <v>0.41</v>
      </c>
    </row>
    <row r="133" spans="1:5" x14ac:dyDescent="0.25">
      <c r="A133" s="498"/>
      <c r="B133" s="497"/>
      <c r="C133" s="112" t="str">
        <f>'инновации+добровольчество0,41'!A228</f>
        <v>круг зачистной</v>
      </c>
      <c r="D133" s="67" t="str">
        <f>'инновации+добровольчество0,41'!B228</f>
        <v>шт</v>
      </c>
      <c r="E133" s="171">
        <f>'инновации+добровольчество0,41'!D228</f>
        <v>0.41</v>
      </c>
    </row>
    <row r="134" spans="1:5" x14ac:dyDescent="0.25">
      <c r="A134" s="498"/>
      <c r="B134" s="497"/>
      <c r="C134" s="112" t="str">
        <f>'инновации+добровольчество0,41'!A229</f>
        <v>кабель-канал</v>
      </c>
      <c r="D134" s="67" t="str">
        <f>'инновации+добровольчество0,41'!B229</f>
        <v>шт</v>
      </c>
      <c r="E134" s="171">
        <f>'инновации+добровольчество0,41'!D229</f>
        <v>0.41</v>
      </c>
    </row>
    <row r="135" spans="1:5" x14ac:dyDescent="0.25">
      <c r="A135" s="498"/>
      <c r="B135" s="497"/>
      <c r="C135" s="112" t="str">
        <f>'инновации+добровольчество0,41'!A230</f>
        <v>саморез</v>
      </c>
      <c r="D135" s="67" t="str">
        <f>'инновации+добровольчество0,41'!B230</f>
        <v>шт</v>
      </c>
      <c r="E135" s="171">
        <f>'инновации+добровольчество0,41'!D230</f>
        <v>20.5</v>
      </c>
    </row>
    <row r="136" spans="1:5" x14ac:dyDescent="0.25">
      <c r="A136" s="498"/>
      <c r="B136" s="497"/>
      <c r="C136" s="112" t="str">
        <f>'инновации+добровольчество0,41'!A231</f>
        <v>лопата</v>
      </c>
      <c r="D136" s="67" t="str">
        <f>'инновации+добровольчество0,41'!B231</f>
        <v>шт</v>
      </c>
      <c r="E136" s="171">
        <f>'инновации+добровольчество0,41'!D231</f>
        <v>0.82</v>
      </c>
    </row>
    <row r="137" spans="1:5" x14ac:dyDescent="0.25">
      <c r="A137" s="498"/>
      <c r="B137" s="497"/>
      <c r="C137" s="112" t="str">
        <f>'инновации+добровольчество0,41'!A232</f>
        <v>черенок</v>
      </c>
      <c r="D137" s="67" t="str">
        <f>'инновации+добровольчество0,41'!B232</f>
        <v>шт</v>
      </c>
      <c r="E137" s="171">
        <f>'инновации+добровольчество0,41'!D232</f>
        <v>0.82</v>
      </c>
    </row>
    <row r="138" spans="1:5" x14ac:dyDescent="0.25">
      <c r="A138" s="498"/>
      <c r="B138" s="497"/>
      <c r="C138" s="112" t="str">
        <f>'инновации+добровольчество0,41'!A233</f>
        <v>домкрат</v>
      </c>
      <c r="D138" s="67" t="str">
        <f>'инновации+добровольчество0,41'!B233</f>
        <v>шт</v>
      </c>
      <c r="E138" s="171">
        <f>'инновации+добровольчество0,41'!D233</f>
        <v>0.41</v>
      </c>
    </row>
    <row r="139" spans="1:5" x14ac:dyDescent="0.25">
      <c r="A139" s="498"/>
      <c r="B139" s="497"/>
      <c r="C139" s="112" t="str">
        <f>'инновации+добровольчество0,41'!A234</f>
        <v>стяжка</v>
      </c>
      <c r="D139" s="67" t="str">
        <f>'инновации+добровольчество0,41'!B234</f>
        <v>шт</v>
      </c>
      <c r="E139" s="171">
        <f>'инновации+добровольчество0,41'!D234</f>
        <v>0.41</v>
      </c>
    </row>
    <row r="140" spans="1:5" x14ac:dyDescent="0.25">
      <c r="A140" s="498"/>
      <c r="B140" s="497"/>
      <c r="C140" s="112" t="str">
        <f>'инновации+добровольчество0,41'!A235</f>
        <v>смазка</v>
      </c>
      <c r="D140" s="67" t="str">
        <f>'инновации+добровольчество0,41'!B235</f>
        <v>шт</v>
      </c>
      <c r="E140" s="171">
        <f>'инновации+добровольчество0,41'!D235</f>
        <v>0.41</v>
      </c>
    </row>
    <row r="141" spans="1:5" x14ac:dyDescent="0.25">
      <c r="A141" s="498"/>
      <c r="B141" s="497"/>
      <c r="C141" s="112" t="str">
        <f>'инновации+добровольчество0,41'!A236</f>
        <v>лопата</v>
      </c>
      <c r="D141" s="67" t="str">
        <f>'инновации+добровольчество0,41'!B236</f>
        <v>шт</v>
      </c>
      <c r="E141" s="171">
        <f>'инновации+добровольчество0,41'!D236</f>
        <v>0.41</v>
      </c>
    </row>
    <row r="142" spans="1:5" x14ac:dyDescent="0.25">
      <c r="A142" s="498"/>
      <c r="B142" s="497"/>
      <c r="C142" s="112" t="str">
        <f>'инновации+добровольчество0,41'!A237</f>
        <v>ключи</v>
      </c>
      <c r="D142" s="67" t="str">
        <f>'инновации+добровольчество0,41'!B237</f>
        <v>шт</v>
      </c>
      <c r="E142" s="171">
        <f>'инновации+добровольчество0,41'!D237</f>
        <v>0.41</v>
      </c>
    </row>
    <row r="143" spans="1:5" x14ac:dyDescent="0.25">
      <c r="A143" s="498"/>
      <c r="B143" s="497"/>
      <c r="C143" s="112" t="str">
        <f>'инновации+добровольчество0,41'!A238</f>
        <v>болт</v>
      </c>
      <c r="D143" s="67" t="str">
        <f>'инновации+добровольчество0,41'!B238</f>
        <v>шт</v>
      </c>
      <c r="E143" s="171">
        <f>'инновации+добровольчество0,41'!D238</f>
        <v>1.64</v>
      </c>
    </row>
    <row r="144" spans="1:5" x14ac:dyDescent="0.25">
      <c r="A144" s="498"/>
      <c r="B144" s="497"/>
      <c r="C144" s="112" t="str">
        <f>'инновации+добровольчество0,41'!A239</f>
        <v>гайка</v>
      </c>
      <c r="D144" s="67" t="str">
        <f>'инновации+добровольчество0,41'!B239</f>
        <v>шт</v>
      </c>
      <c r="E144" s="171">
        <f>'инновации+добровольчество0,41'!D239</f>
        <v>1.64</v>
      </c>
    </row>
    <row r="145" spans="1:5" x14ac:dyDescent="0.25">
      <c r="A145" s="498"/>
      <c r="B145" s="497"/>
      <c r="C145" s="112" t="str">
        <f>'инновации+добровольчество0,41'!A240</f>
        <v>эмаль аэрозоль</v>
      </c>
      <c r="D145" s="67" t="str">
        <f>'инновации+добровольчество0,41'!B240</f>
        <v>шт</v>
      </c>
      <c r="E145" s="171">
        <f>'инновации+добровольчество0,41'!D240</f>
        <v>1.23</v>
      </c>
    </row>
    <row r="146" spans="1:5" x14ac:dyDescent="0.25">
      <c r="A146" s="498"/>
      <c r="B146" s="497"/>
      <c r="C146" s="112" t="str">
        <f>'инновации+добровольчество0,41'!A241</f>
        <v>бумага нажд</v>
      </c>
      <c r="D146" s="67" t="str">
        <f>'инновации+добровольчество0,41'!B241</f>
        <v>шт</v>
      </c>
      <c r="E146" s="171">
        <f>'инновации+добровольчество0,41'!D241</f>
        <v>8.1999999999999993</v>
      </c>
    </row>
    <row r="147" spans="1:5" x14ac:dyDescent="0.25">
      <c r="A147" s="498"/>
      <c r="B147" s="497"/>
      <c r="C147" s="112" t="str">
        <f>'инновации+добровольчество0,41'!A242</f>
        <v>круг отрезной</v>
      </c>
      <c r="D147" s="67" t="str">
        <f>'инновации+добровольчество0,41'!B242</f>
        <v>шт</v>
      </c>
      <c r="E147" s="171">
        <f>'инновации+добровольчество0,41'!D242</f>
        <v>4.0999999999999996</v>
      </c>
    </row>
    <row r="148" spans="1:5" x14ac:dyDescent="0.25">
      <c r="A148" s="498"/>
      <c r="B148" s="497"/>
      <c r="C148" s="112" t="str">
        <f>'инновации+добровольчество0,41'!A243</f>
        <v>герметик</v>
      </c>
      <c r="D148" s="67" t="str">
        <f>'инновации+добровольчество0,41'!B243</f>
        <v>шт</v>
      </c>
      <c r="E148" s="171">
        <f>'инновации+добровольчество0,41'!D243</f>
        <v>0.41</v>
      </c>
    </row>
    <row r="149" spans="1:5" x14ac:dyDescent="0.25">
      <c r="A149" s="498"/>
      <c r="B149" s="497"/>
      <c r="C149" s="112" t="str">
        <f>'инновации+добровольчество0,41'!A244</f>
        <v>кенгуру</v>
      </c>
      <c r="D149" s="67" t="str">
        <f>'инновации+добровольчество0,41'!B244</f>
        <v>шт</v>
      </c>
      <c r="E149" s="171">
        <f>'инновации+добровольчество0,41'!D244</f>
        <v>0.82</v>
      </c>
    </row>
    <row r="150" spans="1:5" x14ac:dyDescent="0.25">
      <c r="A150" s="498"/>
      <c r="B150" s="497"/>
      <c r="C150" s="112" t="str">
        <f>'инновации+добровольчество0,41'!A245</f>
        <v>цемент 50 кг</v>
      </c>
      <c r="D150" s="67" t="str">
        <f>'инновации+добровольчество0,41'!B245</f>
        <v>шт</v>
      </c>
      <c r="E150" s="171">
        <f>'инновации+добровольчество0,41'!D245</f>
        <v>0.82</v>
      </c>
    </row>
    <row r="151" spans="1:5" x14ac:dyDescent="0.25">
      <c r="A151" s="498"/>
      <c r="B151" s="497"/>
      <c r="C151" s="112" t="str">
        <f>'инновации+добровольчество0,41'!A246</f>
        <v>эмаль аэрозоль</v>
      </c>
      <c r="D151" s="67" t="str">
        <f>'инновации+добровольчество0,41'!B246</f>
        <v>шт</v>
      </c>
      <c r="E151" s="171">
        <f>'инновации+добровольчество0,41'!D246</f>
        <v>2.0499999999999998</v>
      </c>
    </row>
    <row r="152" spans="1:5" x14ac:dyDescent="0.25">
      <c r="A152" s="498"/>
      <c r="B152" s="497"/>
      <c r="C152" s="112" t="str">
        <f>'инновации+добровольчество0,41'!A247</f>
        <v>эмаль аэрозоль</v>
      </c>
      <c r="D152" s="67" t="str">
        <f>'инновации+добровольчество0,41'!B247</f>
        <v>шт</v>
      </c>
      <c r="E152" s="171">
        <f>'инновации+добровольчество0,41'!D247</f>
        <v>2.0499999999999998</v>
      </c>
    </row>
    <row r="153" spans="1:5" x14ac:dyDescent="0.25">
      <c r="A153" s="498"/>
      <c r="B153" s="497"/>
      <c r="C153" s="112" t="str">
        <f>'инновации+добровольчество0,41'!A248</f>
        <v>рукав резина</v>
      </c>
      <c r="D153" s="67" t="str">
        <f>'инновации+добровольчество0,41'!B248</f>
        <v>шт</v>
      </c>
      <c r="E153" s="171">
        <f>'инновации+добровольчество0,41'!D248</f>
        <v>2.46</v>
      </c>
    </row>
    <row r="154" spans="1:5" x14ac:dyDescent="0.25">
      <c r="A154" s="498"/>
      <c r="B154" s="497"/>
      <c r="C154" s="112" t="str">
        <f>'инновации+добровольчество0,41'!A249</f>
        <v>лампа</v>
      </c>
      <c r="D154" s="67" t="str">
        <f>'инновации+добровольчество0,41'!B249</f>
        <v>шт</v>
      </c>
      <c r="E154" s="171">
        <f>'инновации+добровольчество0,41'!D249</f>
        <v>2.0499999999999998</v>
      </c>
    </row>
    <row r="155" spans="1:5" x14ac:dyDescent="0.25">
      <c r="A155" s="498"/>
      <c r="B155" s="497"/>
      <c r="C155" s="112" t="str">
        <f>'инновации+добровольчество0,41'!A250</f>
        <v>лампа энергосберегающая</v>
      </c>
      <c r="D155" s="67" t="str">
        <f>'инновации+добровольчество0,41'!B250</f>
        <v>шт</v>
      </c>
      <c r="E155" s="171">
        <f>'инновации+добровольчество0,41'!D250</f>
        <v>0.41</v>
      </c>
    </row>
    <row r="156" spans="1:5" x14ac:dyDescent="0.25">
      <c r="A156" s="498"/>
      <c r="B156" s="497"/>
      <c r="C156" s="112" t="str">
        <f>'инновации+добровольчество0,41'!A251</f>
        <v>антифриз</v>
      </c>
      <c r="D156" s="67" t="str">
        <f>'инновации+добровольчество0,41'!B251</f>
        <v>шт</v>
      </c>
      <c r="E156" s="171">
        <f>'инновации+добровольчество0,41'!D251</f>
        <v>0.41</v>
      </c>
    </row>
    <row r="157" spans="1:5" x14ac:dyDescent="0.25">
      <c r="A157" s="498"/>
      <c r="B157" s="497"/>
      <c r="C157" s="112" t="str">
        <f>'инновации+добровольчество0,41'!A252</f>
        <v>коврик автомобильный</v>
      </c>
      <c r="D157" s="67" t="str">
        <f>'инновации+добровольчество0,41'!B252</f>
        <v>шт</v>
      </c>
      <c r="E157" s="171">
        <f>'инновации+добровольчество0,41'!D252</f>
        <v>0.41</v>
      </c>
    </row>
    <row r="158" spans="1:5" x14ac:dyDescent="0.25">
      <c r="A158" s="498"/>
      <c r="B158" s="497"/>
      <c r="C158" s="112" t="str">
        <f>'инновации+добровольчество0,41'!A253</f>
        <v>краска акрил</v>
      </c>
      <c r="D158" s="67" t="str">
        <f>'инновации+добровольчество0,41'!B253</f>
        <v>шт</v>
      </c>
      <c r="E158" s="171">
        <f>'инновации+добровольчество0,41'!D253</f>
        <v>1.23</v>
      </c>
    </row>
    <row r="159" spans="1:5" x14ac:dyDescent="0.25">
      <c r="A159" s="498"/>
      <c r="B159" s="497"/>
      <c r="C159" s="112" t="str">
        <f>'инновации+добровольчество0,41'!A254</f>
        <v>валик</v>
      </c>
      <c r="D159" s="67" t="str">
        <f>'инновации+добровольчество0,41'!B254</f>
        <v>шт</v>
      </c>
      <c r="E159" s="171">
        <f>'инновации+добровольчество0,41'!D254</f>
        <v>1.64</v>
      </c>
    </row>
    <row r="160" spans="1:5" x14ac:dyDescent="0.25">
      <c r="A160" s="498"/>
      <c r="B160" s="497"/>
      <c r="C160" s="112" t="str">
        <f>'инновации+добровольчество0,41'!A255</f>
        <v>скотч маляр</v>
      </c>
      <c r="D160" s="67" t="str">
        <f>'инновации+добровольчество0,41'!B255</f>
        <v>шт</v>
      </c>
      <c r="E160" s="171">
        <f>'инновации+добровольчество0,41'!D255</f>
        <v>2.0499999999999998</v>
      </c>
    </row>
    <row r="161" spans="1:5" x14ac:dyDescent="0.25">
      <c r="A161" s="498"/>
      <c r="B161" s="497"/>
      <c r="C161" s="112" t="str">
        <f>'инновации+добровольчество0,41'!A256</f>
        <v xml:space="preserve">колер </v>
      </c>
      <c r="D161" s="67" t="str">
        <f>'инновации+добровольчество0,41'!B256</f>
        <v>шт</v>
      </c>
      <c r="E161" s="171">
        <f>'инновации+добровольчество0,41'!D256</f>
        <v>2.0499999999999998</v>
      </c>
    </row>
    <row r="162" spans="1:5" x14ac:dyDescent="0.25">
      <c r="A162" s="498"/>
      <c r="B162" s="497"/>
      <c r="C162" s="112" t="str">
        <f>'инновации+добровольчество0,41'!A257</f>
        <v>скотч маляр</v>
      </c>
      <c r="D162" s="67" t="str">
        <f>'инновации+добровольчество0,41'!B257</f>
        <v>шт</v>
      </c>
      <c r="E162" s="171">
        <f>'инновации+добровольчество0,41'!D257</f>
        <v>4.51</v>
      </c>
    </row>
    <row r="163" spans="1:5" x14ac:dyDescent="0.25">
      <c r="A163" s="498"/>
      <c r="B163" s="497"/>
      <c r="C163" s="112" t="str">
        <f>'инновации+добровольчество0,41'!A258</f>
        <v>паста колеровочная</v>
      </c>
      <c r="D163" s="67" t="str">
        <f>'инновации+добровольчество0,41'!B258</f>
        <v>шт</v>
      </c>
      <c r="E163" s="171">
        <f>'инновации+добровольчество0,41'!D258</f>
        <v>4.0999999999999996</v>
      </c>
    </row>
    <row r="164" spans="1:5" x14ac:dyDescent="0.25">
      <c r="A164" s="498"/>
      <c r="B164" s="497"/>
      <c r="C164" s="112" t="str">
        <f>'инновации+добровольчество0,41'!A259</f>
        <v>колер</v>
      </c>
      <c r="D164" s="67" t="str">
        <f>'инновации+добровольчество0,41'!B259</f>
        <v>шт</v>
      </c>
      <c r="E164" s="171">
        <f>'инновации+добровольчество0,41'!D259</f>
        <v>3.28</v>
      </c>
    </row>
    <row r="165" spans="1:5" x14ac:dyDescent="0.25">
      <c r="A165" s="498"/>
      <c r="B165" s="497"/>
      <c r="C165" s="112" t="str">
        <f>'инновации+добровольчество0,41'!A260</f>
        <v>краска акрил</v>
      </c>
      <c r="D165" s="67" t="str">
        <f>'инновации+добровольчество0,41'!B260</f>
        <v>шт</v>
      </c>
      <c r="E165" s="171">
        <f>'инновации+добровольчество0,41'!D260</f>
        <v>0.41</v>
      </c>
    </row>
    <row r="166" spans="1:5" x14ac:dyDescent="0.25">
      <c r="A166" s="498"/>
      <c r="B166" s="497"/>
      <c r="C166" s="112" t="str">
        <f>'инновации+добровольчество0,41'!A261</f>
        <v>насадка на валик</v>
      </c>
      <c r="D166" s="67" t="str">
        <f>'инновации+добровольчество0,41'!B261</f>
        <v>шт</v>
      </c>
      <c r="E166" s="171">
        <f>'инновации+добровольчество0,41'!D261</f>
        <v>1.64</v>
      </c>
    </row>
    <row r="167" spans="1:5" x14ac:dyDescent="0.25">
      <c r="A167" s="498"/>
      <c r="B167" s="497"/>
      <c r="C167" s="112" t="str">
        <f>'инновации+добровольчество0,41'!A262</f>
        <v>HDMI кабель 5м</v>
      </c>
      <c r="D167" s="67" t="str">
        <f>'инновации+добровольчество0,41'!B262</f>
        <v>шт</v>
      </c>
      <c r="E167" s="171">
        <f>'инновации+добровольчество0,41'!D262</f>
        <v>0.41</v>
      </c>
    </row>
    <row r="168" spans="1:5" x14ac:dyDescent="0.25">
      <c r="A168" s="498"/>
      <c r="B168" s="497"/>
      <c r="C168" s="112" t="str">
        <f>'инновации+добровольчество0,41'!A263</f>
        <v>HDMI кабель 10м</v>
      </c>
      <c r="D168" s="67" t="str">
        <f>'инновации+добровольчество0,41'!B263</f>
        <v>шт</v>
      </c>
      <c r="E168" s="171">
        <f>'инновации+добровольчество0,41'!D263</f>
        <v>0.41</v>
      </c>
    </row>
    <row r="169" spans="1:5" x14ac:dyDescent="0.25">
      <c r="A169" s="498"/>
      <c r="B169" s="497"/>
      <c r="C169" s="112" t="str">
        <f>'инновации+добровольчество0,41'!A264</f>
        <v>сумка для ноутбука</v>
      </c>
      <c r="D169" s="67" t="str">
        <f>'инновации+добровольчество0,41'!B264</f>
        <v>шт</v>
      </c>
      <c r="E169" s="171">
        <f>'инновации+добровольчество0,41'!D264</f>
        <v>1.23</v>
      </c>
    </row>
    <row r="170" spans="1:5" x14ac:dyDescent="0.25">
      <c r="A170" s="498"/>
      <c r="B170" s="497"/>
      <c r="C170" s="112" t="str">
        <f>'инновации+добровольчество0,41'!A265</f>
        <v>флеш карта</v>
      </c>
      <c r="D170" s="67" t="str">
        <f>'инновации+добровольчество0,41'!B265</f>
        <v>шт</v>
      </c>
      <c r="E170" s="171">
        <f>'инновации+добровольчество0,41'!D265</f>
        <v>2.46</v>
      </c>
    </row>
    <row r="171" spans="1:5" x14ac:dyDescent="0.25">
      <c r="A171" s="498"/>
      <c r="B171" s="497"/>
      <c r="C171" s="112" t="str">
        <f>'инновации+добровольчество0,41'!A266</f>
        <v>кулер для процессора</v>
      </c>
      <c r="D171" s="67" t="str">
        <f>'инновации+добровольчество0,41'!B266</f>
        <v>шт</v>
      </c>
      <c r="E171" s="171">
        <f>'инновации+добровольчество0,41'!D266</f>
        <v>0.41</v>
      </c>
    </row>
    <row r="172" spans="1:5" x14ac:dyDescent="0.25">
      <c r="A172" s="498"/>
      <c r="B172" s="497"/>
      <c r="C172" s="112" t="str">
        <f>'инновации+добровольчество0,41'!A267</f>
        <v>блок питания</v>
      </c>
      <c r="D172" s="67" t="str">
        <f>'инновации+добровольчество0,41'!B267</f>
        <v>шт</v>
      </c>
      <c r="E172" s="171">
        <f>'инновации+добровольчество0,41'!D267</f>
        <v>0.41</v>
      </c>
    </row>
    <row r="173" spans="1:5" x14ac:dyDescent="0.25">
      <c r="A173" s="498"/>
      <c r="B173" s="497"/>
      <c r="C173" s="112" t="str">
        <f>'инновации+добровольчество0,41'!A268</f>
        <v>клавиатура</v>
      </c>
      <c r="D173" s="67" t="str">
        <f>'инновации+добровольчество0,41'!B268</f>
        <v>шт</v>
      </c>
      <c r="E173" s="171">
        <f>'инновации+добровольчество0,41'!D268</f>
        <v>1.23</v>
      </c>
    </row>
    <row r="174" spans="1:5" x14ac:dyDescent="0.25">
      <c r="A174" s="498"/>
      <c r="B174" s="497"/>
      <c r="C174" s="112" t="str">
        <f>'инновации+добровольчество0,41'!A269</f>
        <v>снеговая лопата</v>
      </c>
      <c r="D174" s="67" t="str">
        <f>'инновации+добровольчество0,41'!B269</f>
        <v>шт</v>
      </c>
      <c r="E174" s="171">
        <f>'инновации+добровольчество0,41'!D269</f>
        <v>0.41</v>
      </c>
    </row>
    <row r="175" spans="1:5" ht="15" customHeight="1" x14ac:dyDescent="0.25">
      <c r="A175" s="498"/>
      <c r="B175" s="497"/>
      <c r="C175" s="112" t="str">
        <f>'инновации+добровольчество0,41'!A270</f>
        <v>уголок</v>
      </c>
      <c r="D175" s="67" t="str">
        <f>'инновации+добровольчество0,41'!B270</f>
        <v>шт</v>
      </c>
      <c r="E175" s="171">
        <f>'инновации+добровольчество0,41'!D270</f>
        <v>8.1999999999999993</v>
      </c>
    </row>
    <row r="176" spans="1:5" ht="15" customHeight="1" x14ac:dyDescent="0.25">
      <c r="A176" s="498"/>
      <c r="B176" s="497"/>
      <c r="C176" s="112" t="str">
        <f>'инновации+добровольчество0,41'!A271</f>
        <v>перчатки</v>
      </c>
      <c r="D176" s="67" t="str">
        <f>'инновации+добровольчество0,41'!B271</f>
        <v>шт</v>
      </c>
      <c r="E176" s="171">
        <f>'инновации+добровольчество0,41'!D271</f>
        <v>0.41</v>
      </c>
    </row>
    <row r="177" spans="1:5" ht="15" customHeight="1" x14ac:dyDescent="0.25">
      <c r="A177" s="498"/>
      <c r="B177" s="497"/>
      <c r="C177" s="112" t="str">
        <f>'инновации+добровольчество0,41'!A272</f>
        <v>шпатель</v>
      </c>
      <c r="D177" s="67" t="str">
        <f>'инновации+добровольчество0,41'!B272</f>
        <v>шт</v>
      </c>
      <c r="E177" s="171">
        <f>'инновации+добровольчество0,41'!D272</f>
        <v>0.41</v>
      </c>
    </row>
    <row r="178" spans="1:5" x14ac:dyDescent="0.25">
      <c r="A178" s="498"/>
      <c r="B178" s="497"/>
      <c r="C178" s="112" t="str">
        <f>'инновации+добровольчество0,41'!A273</f>
        <v>шпатлевка</v>
      </c>
      <c r="D178" s="67" t="str">
        <f>'инновации+добровольчество0,41'!B273</f>
        <v>шт</v>
      </c>
      <c r="E178" s="171">
        <f>'инновации+добровольчество0,41'!D273</f>
        <v>0.41</v>
      </c>
    </row>
    <row r="179" spans="1:5" x14ac:dyDescent="0.25">
      <c r="A179" s="498"/>
      <c r="B179" s="497"/>
      <c r="C179" s="112" t="str">
        <f>'инновации+добровольчество0,41'!A274</f>
        <v>алебастр</v>
      </c>
      <c r="D179" s="67" t="str">
        <f>'инновации+добровольчество0,41'!B274</f>
        <v>шт</v>
      </c>
      <c r="E179" s="171">
        <f>'инновации+добровольчество0,41'!D274</f>
        <v>0.41</v>
      </c>
    </row>
    <row r="180" spans="1:5" x14ac:dyDescent="0.25">
      <c r="A180" s="498"/>
      <c r="B180" s="497"/>
      <c r="C180" s="112" t="str">
        <f>'инновации+добровольчество0,41'!A275</f>
        <v>кран шаровый</v>
      </c>
      <c r="D180" s="67" t="str">
        <f>'инновации+добровольчество0,41'!B275</f>
        <v>шт</v>
      </c>
      <c r="E180" s="171">
        <f>'инновации+добровольчество0,41'!D275</f>
        <v>2.46</v>
      </c>
    </row>
    <row r="181" spans="1:5" ht="15" customHeight="1" x14ac:dyDescent="0.25">
      <c r="A181" s="498"/>
      <c r="B181" s="497"/>
      <c r="C181" s="112" t="str">
        <f>'инновации+добровольчество0,41'!A276</f>
        <v>мешок зеленый</v>
      </c>
      <c r="D181" s="67" t="str">
        <f>'инновации+добровольчество0,41'!B276</f>
        <v>шт</v>
      </c>
      <c r="E181" s="171">
        <f>'инновации+добровольчество0,41'!D276</f>
        <v>20.5</v>
      </c>
    </row>
    <row r="182" spans="1:5" x14ac:dyDescent="0.25">
      <c r="A182" s="498"/>
      <c r="B182" s="497"/>
      <c r="C182" s="112" t="str">
        <f>'инновации+добровольчество0,41'!A277</f>
        <v>настольная игра "тараканьи бега"</v>
      </c>
      <c r="D182" s="67" t="str">
        <f>'инновации+добровольчество0,41'!B277</f>
        <v>шт</v>
      </c>
      <c r="E182" s="171">
        <f>'инновации+добровольчество0,41'!D277</f>
        <v>0.41</v>
      </c>
    </row>
    <row r="183" spans="1:5" ht="15" customHeight="1" x14ac:dyDescent="0.25">
      <c r="A183" s="498"/>
      <c r="B183" s="497"/>
      <c r="C183" s="112" t="str">
        <f>'инновации+добровольчество0,41'!A278</f>
        <v>настольная игра "Свинтус"</v>
      </c>
      <c r="D183" s="67" t="str">
        <f>'инновации+добровольчество0,41'!B278</f>
        <v>шт</v>
      </c>
      <c r="E183" s="171">
        <f>'инновации+добровольчество0,41'!D278</f>
        <v>0.41</v>
      </c>
    </row>
    <row r="184" spans="1:5" ht="15" customHeight="1" x14ac:dyDescent="0.25">
      <c r="A184" s="498"/>
      <c r="B184" s="497"/>
      <c r="C184" s="112" t="str">
        <f>'инновации+добровольчество0,41'!A279</f>
        <v>настольная игра "мафия"</v>
      </c>
      <c r="D184" s="67" t="str">
        <f>'инновации+добровольчество0,41'!B279</f>
        <v>шт</v>
      </c>
      <c r="E184" s="171">
        <f>'инновации+добровольчество0,41'!D279</f>
        <v>0.41</v>
      </c>
    </row>
    <row r="185" spans="1:5" ht="15" customHeight="1" x14ac:dyDescent="0.25">
      <c r="A185" s="498"/>
      <c r="B185" s="497"/>
      <c r="C185" s="112" t="str">
        <f>'инновации+добровольчество0,41'!A280</f>
        <v>мыло жидкое</v>
      </c>
      <c r="D185" s="67" t="str">
        <f>'инновации+добровольчество0,41'!B280</f>
        <v>шт</v>
      </c>
      <c r="E185" s="171">
        <f>'инновации+добровольчество0,41'!D280</f>
        <v>1.23</v>
      </c>
    </row>
    <row r="186" spans="1:5" ht="15" customHeight="1" x14ac:dyDescent="0.25">
      <c r="A186" s="498"/>
      <c r="B186" s="497"/>
      <c r="C186" s="112" t="str">
        <f>'инновации+добровольчество0,41'!A281</f>
        <v>насадка на швабру</v>
      </c>
      <c r="D186" s="67" t="str">
        <f>'инновации+добровольчество0,41'!B281</f>
        <v>шт</v>
      </c>
      <c r="E186" s="171">
        <f>'инновации+добровольчество0,41'!D281</f>
        <v>4.0999999999999996</v>
      </c>
    </row>
    <row r="187" spans="1:5" ht="15" customHeight="1" x14ac:dyDescent="0.25">
      <c r="A187" s="498"/>
      <c r="B187" s="497"/>
      <c r="C187" s="112" t="str">
        <f>'инновации+добровольчество0,41'!A282</f>
        <v>ведро пластик</v>
      </c>
      <c r="D187" s="67" t="str">
        <f>'инновации+добровольчество0,41'!B282</f>
        <v>шт</v>
      </c>
      <c r="E187" s="171">
        <f>'инновации+добровольчество0,41'!D282</f>
        <v>0.82</v>
      </c>
    </row>
    <row r="188" spans="1:5" ht="15" customHeight="1" x14ac:dyDescent="0.25">
      <c r="A188" s="498"/>
      <c r="B188" s="497"/>
      <c r="C188" s="112" t="str">
        <f>'инновации+добровольчество0,41'!A283</f>
        <v>туал бумага</v>
      </c>
      <c r="D188" s="67" t="str">
        <f>'инновации+добровольчество0,41'!B283</f>
        <v>шт</v>
      </c>
      <c r="E188" s="171">
        <f>'инновации+добровольчество0,41'!D283</f>
        <v>20.5</v>
      </c>
    </row>
    <row r="189" spans="1:5" x14ac:dyDescent="0.25">
      <c r="A189" s="498"/>
      <c r="B189" s="497"/>
      <c r="C189" s="112" t="str">
        <f>'инновации+добровольчество0,41'!A284</f>
        <v>кнопки силовые</v>
      </c>
      <c r="D189" s="67" t="str">
        <f>'инновации+добровольчество0,41'!B284</f>
        <v>шт</v>
      </c>
      <c r="E189" s="171">
        <f>'инновации+добровольчество0,41'!D284</f>
        <v>32.799999999999997</v>
      </c>
    </row>
    <row r="190" spans="1:5" ht="15" customHeight="1" x14ac:dyDescent="0.25">
      <c r="A190" s="498"/>
      <c r="B190" s="497"/>
      <c r="C190" s="112" t="str">
        <f>'инновации+добровольчество0,41'!A285</f>
        <v>канц нож</v>
      </c>
      <c r="D190" s="67" t="str">
        <f>'инновации+добровольчество0,41'!B285</f>
        <v>шт</v>
      </c>
      <c r="E190" s="171">
        <f>'инновации+добровольчество0,41'!D285</f>
        <v>4.0999999999999996</v>
      </c>
    </row>
    <row r="191" spans="1:5" ht="15" customHeight="1" x14ac:dyDescent="0.25">
      <c r="A191" s="498"/>
      <c r="B191" s="497"/>
      <c r="C191" s="112" t="str">
        <f>'инновации+добровольчество0,41'!A286</f>
        <v>нож для хобби</v>
      </c>
      <c r="D191" s="67" t="str">
        <f>'инновации+добровольчество0,41'!B286</f>
        <v>шт</v>
      </c>
      <c r="E191" s="171">
        <f>'инновации+добровольчество0,41'!D286</f>
        <v>2.0499999999999998</v>
      </c>
    </row>
    <row r="192" spans="1:5" ht="15" customHeight="1" x14ac:dyDescent="0.25">
      <c r="A192" s="498"/>
      <c r="B192" s="497"/>
      <c r="C192" s="112" t="str">
        <f>'инновации+добровольчество0,41'!A287</f>
        <v>магниты для доски (уп 9 шт)</v>
      </c>
      <c r="D192" s="67" t="str">
        <f>'инновации+добровольчество0,41'!B287</f>
        <v>шт</v>
      </c>
      <c r="E192" s="171">
        <f>'инновации+добровольчество0,41'!D287</f>
        <v>2.0499999999999998</v>
      </c>
    </row>
    <row r="193" spans="1:5" x14ac:dyDescent="0.25">
      <c r="A193" s="498"/>
      <c r="B193" s="497"/>
      <c r="C193" s="112" t="str">
        <f>'инновации+добровольчество0,41'!A288</f>
        <v>ежедневник</v>
      </c>
      <c r="D193" s="67" t="str">
        <f>'инновации+добровольчество0,41'!B288</f>
        <v>шт</v>
      </c>
      <c r="E193" s="171">
        <f>'инновации+добровольчество0,41'!D288</f>
        <v>2.0499999999999998</v>
      </c>
    </row>
    <row r="194" spans="1:5" ht="15" customHeight="1" x14ac:dyDescent="0.25">
      <c r="A194" s="498"/>
      <c r="B194" s="497"/>
      <c r="C194" s="112" t="str">
        <f>'инновации+добровольчество0,41'!A289</f>
        <v>ср-во для стекол</v>
      </c>
      <c r="D194" s="67" t="str">
        <f>'инновации+добровольчество0,41'!B289</f>
        <v>шт</v>
      </c>
      <c r="E194" s="171">
        <f>'инновации+добровольчество0,41'!D289</f>
        <v>0.82</v>
      </c>
    </row>
    <row r="195" spans="1:5" ht="15" customHeight="1" x14ac:dyDescent="0.25">
      <c r="A195" s="498"/>
      <c r="B195" s="497"/>
      <c r="C195" s="112" t="str">
        <f>'инновации+добровольчество0,41'!A290</f>
        <v>пемолюкс</v>
      </c>
      <c r="D195" s="67" t="str">
        <f>'инновации+добровольчество0,41'!B290</f>
        <v>шт</v>
      </c>
      <c r="E195" s="171">
        <f>'инновации+добровольчество0,41'!D290</f>
        <v>4.0999999999999996</v>
      </c>
    </row>
    <row r="196" spans="1:5" ht="15" customHeight="1" x14ac:dyDescent="0.25">
      <c r="A196" s="498"/>
      <c r="B196" s="497"/>
      <c r="C196" s="112" t="str">
        <f>'инновации+добровольчество0,41'!A291</f>
        <v>доместос</v>
      </c>
      <c r="D196" s="67" t="str">
        <f>'инновации+добровольчество0,41'!B291</f>
        <v>шт</v>
      </c>
      <c r="E196" s="171">
        <f>'инновации+добровольчество0,41'!D291</f>
        <v>1.64</v>
      </c>
    </row>
    <row r="197" spans="1:5" x14ac:dyDescent="0.25">
      <c r="A197" s="498"/>
      <c r="B197" s="497"/>
      <c r="C197" s="112" t="str">
        <f>'инновации+добровольчество0,41'!A292</f>
        <v>маркер</v>
      </c>
      <c r="D197" s="67" t="str">
        <f>'инновации+добровольчество0,41'!B292</f>
        <v>шт</v>
      </c>
      <c r="E197" s="171">
        <f>'инновации+добровольчество0,41'!D292</f>
        <v>12.299999999999999</v>
      </c>
    </row>
    <row r="198" spans="1:5" ht="15" customHeight="1" x14ac:dyDescent="0.25">
      <c r="A198" s="498"/>
      <c r="B198" s="497"/>
      <c r="C198" s="112" t="str">
        <f>'инновации+добровольчество0,41'!A293</f>
        <v>тал блок освеж</v>
      </c>
      <c r="D198" s="67" t="str">
        <f>'инновации+добровольчество0,41'!B293</f>
        <v>шт</v>
      </c>
      <c r="E198" s="171">
        <f>'инновации+добровольчество0,41'!D293</f>
        <v>4.0999999999999996</v>
      </c>
    </row>
    <row r="199" spans="1:5" ht="15" customHeight="1" x14ac:dyDescent="0.25">
      <c r="A199" s="498"/>
      <c r="B199" s="497"/>
      <c r="C199" s="112" t="str">
        <f>'инновации+добровольчество0,41'!A294</f>
        <v>футболка-поло белая с логотипом, мужская</v>
      </c>
      <c r="D199" s="67" t="str">
        <f>'инновации+добровольчество0,41'!B294</f>
        <v>шт</v>
      </c>
      <c r="E199" s="171">
        <f>'инновации+добровольчество0,41'!D294</f>
        <v>1.64</v>
      </c>
    </row>
    <row r="200" spans="1:5" ht="15" customHeight="1" x14ac:dyDescent="0.25">
      <c r="A200" s="498"/>
      <c r="B200" s="497"/>
      <c r="C200" s="112" t="str">
        <f>'инновации+добровольчество0,41'!A295</f>
        <v>футболка-поло белая с логотипом, женская</v>
      </c>
      <c r="D200" s="67" t="str">
        <f>'инновации+добровольчество0,41'!B295</f>
        <v>шт</v>
      </c>
      <c r="E200" s="171">
        <f>'инновации+добровольчество0,41'!D295</f>
        <v>3.69</v>
      </c>
    </row>
    <row r="201" spans="1:5" ht="15" customHeight="1" x14ac:dyDescent="0.25">
      <c r="A201" s="498"/>
      <c r="B201" s="497"/>
      <c r="C201" s="112" t="str">
        <f>'инновации+добровольчество0,41'!A296</f>
        <v>радиатор медный</v>
      </c>
      <c r="D201" s="67" t="str">
        <f>'инновации+добровольчество0,41'!B296</f>
        <v>шт</v>
      </c>
      <c r="E201" s="171">
        <f>'инновации+добровольчество0,41'!D296</f>
        <v>0.41</v>
      </c>
    </row>
    <row r="202" spans="1:5" ht="15" customHeight="1" x14ac:dyDescent="0.25">
      <c r="A202" s="498"/>
      <c r="B202" s="497"/>
      <c r="C202" s="112" t="str">
        <f>'инновации+добровольчество0,41'!A297</f>
        <v>гидротолкатель клапана</v>
      </c>
      <c r="D202" s="67" t="str">
        <f>'инновации+добровольчество0,41'!B297</f>
        <v>шт</v>
      </c>
      <c r="E202" s="171">
        <f>'инновации+добровольчество0,41'!D297</f>
        <v>0.82</v>
      </c>
    </row>
    <row r="203" spans="1:5" ht="15" customHeight="1" x14ac:dyDescent="0.25">
      <c r="A203" s="498"/>
      <c r="B203" s="497"/>
      <c r="C203" s="112" t="str">
        <f>'инновации+добровольчество0,41'!A298</f>
        <v>маслосъемные колпачки (16 шт)</v>
      </c>
      <c r="D203" s="67" t="str">
        <f>'инновации+добровольчество0,41'!B298</f>
        <v>шт</v>
      </c>
      <c r="E203" s="171">
        <f>'инновации+добровольчество0,41'!D298</f>
        <v>0.41</v>
      </c>
    </row>
    <row r="204" spans="1:5" ht="15" customHeight="1" x14ac:dyDescent="0.25">
      <c r="A204" s="498"/>
      <c r="B204" s="497"/>
      <c r="C204" s="112" t="str">
        <f>'инновации+добровольчество0,41'!A299</f>
        <v>к-т ГРМ (полный)</v>
      </c>
      <c r="D204" s="67" t="str">
        <f>'инновации+добровольчество0,41'!B299</f>
        <v>шт</v>
      </c>
      <c r="E204" s="171">
        <f>'инновации+добровольчество0,41'!D299</f>
        <v>0.41</v>
      </c>
    </row>
    <row r="205" spans="1:5" ht="15" customHeight="1" x14ac:dyDescent="0.25">
      <c r="A205" s="498"/>
      <c r="B205" s="497"/>
      <c r="C205" s="112" t="str">
        <f>'инновации+добровольчество0,41'!A300</f>
        <v>фланец упорный распредвала</v>
      </c>
      <c r="D205" s="67" t="str">
        <f>'инновации+добровольчество0,41'!B300</f>
        <v>шт</v>
      </c>
      <c r="E205" s="171">
        <f>'инновации+добровольчество0,41'!D300</f>
        <v>0.82</v>
      </c>
    </row>
    <row r="206" spans="1:5" ht="15" customHeight="1" x14ac:dyDescent="0.25">
      <c r="A206" s="498"/>
      <c r="B206" s="497"/>
      <c r="C206" s="112" t="str">
        <f>'инновации+добровольчество0,41'!A301</f>
        <v>гидронатяжитель цепи</v>
      </c>
      <c r="D206" s="67" t="str">
        <f>'инновации+добровольчество0,41'!B301</f>
        <v>шт</v>
      </c>
      <c r="E206" s="171">
        <f>'инновации+добровольчество0,41'!D301</f>
        <v>0.82</v>
      </c>
    </row>
    <row r="207" spans="1:5" ht="15" customHeight="1" x14ac:dyDescent="0.25">
      <c r="A207" s="498"/>
      <c r="B207" s="497"/>
      <c r="C207" s="112" t="str">
        <f>'инновации+добровольчество0,41'!A302</f>
        <v>прокладка головки блока</v>
      </c>
      <c r="D207" s="67" t="str">
        <f>'инновации+добровольчество0,41'!B302</f>
        <v>шт</v>
      </c>
      <c r="E207" s="171">
        <f>'инновации+добровольчество0,41'!D302</f>
        <v>0.41</v>
      </c>
    </row>
    <row r="208" spans="1:5" ht="15" customHeight="1" x14ac:dyDescent="0.25">
      <c r="A208" s="498"/>
      <c r="B208" s="497"/>
      <c r="C208" s="112" t="str">
        <f>'инновации+добровольчество0,41'!A303</f>
        <v>к-т прокладок на дв.4091</v>
      </c>
      <c r="D208" s="67" t="str">
        <f>'инновации+добровольчество0,41'!B303</f>
        <v>шт</v>
      </c>
      <c r="E208" s="171">
        <f>'инновации+добровольчество0,41'!D303</f>
        <v>0.41</v>
      </c>
    </row>
    <row r="209" spans="1:5" ht="15" customHeight="1" x14ac:dyDescent="0.25">
      <c r="A209" s="498"/>
      <c r="B209" s="497"/>
      <c r="C209" s="112" t="str">
        <f>'инновации+добровольчество0,41'!A304</f>
        <v>dextron iv</v>
      </c>
      <c r="D209" s="67" t="str">
        <f>'инновации+добровольчество0,41'!B304</f>
        <v>шт</v>
      </c>
      <c r="E209" s="171">
        <f>'инновации+добровольчество0,41'!D304</f>
        <v>0.41</v>
      </c>
    </row>
    <row r="210" spans="1:5" ht="15" customHeight="1" x14ac:dyDescent="0.25">
      <c r="A210" s="498"/>
      <c r="B210" s="497"/>
      <c r="C210" s="112" t="str">
        <f>'инновации+добровольчество0,41'!A305</f>
        <v>смазка (шрус)</v>
      </c>
      <c r="D210" s="67" t="str">
        <f>'инновации+добровольчество0,41'!B305</f>
        <v>шт</v>
      </c>
      <c r="E210" s="171">
        <f>'инновации+добровольчество0,41'!D305</f>
        <v>2.0499999999999998</v>
      </c>
    </row>
    <row r="211" spans="1:5" ht="15" customHeight="1" x14ac:dyDescent="0.25">
      <c r="A211" s="498"/>
      <c r="B211" s="497"/>
      <c r="C211" s="112" t="str">
        <f>'инновации+добровольчество0,41'!A306</f>
        <v>смазка литол-24</v>
      </c>
      <c r="D211" s="67" t="str">
        <f>'инновации+добровольчество0,41'!B306</f>
        <v>шт</v>
      </c>
      <c r="E211" s="171">
        <f>'инновации+добровольчество0,41'!D306</f>
        <v>1.64</v>
      </c>
    </row>
    <row r="212" spans="1:5" ht="15" customHeight="1" x14ac:dyDescent="0.25">
      <c r="A212" s="498"/>
      <c r="B212" s="497"/>
      <c r="C212" s="112" t="str">
        <f>'инновации+добровольчество0,41'!A307</f>
        <v>тормозная жидкость (0,910 кг)</v>
      </c>
      <c r="D212" s="67" t="str">
        <f>'инновации+добровольчество0,41'!B307</f>
        <v>шт</v>
      </c>
      <c r="E212" s="171">
        <f>'инновации+добровольчество0,41'!D307</f>
        <v>0.82</v>
      </c>
    </row>
    <row r="213" spans="1:5" ht="15" customHeight="1" x14ac:dyDescent="0.25">
      <c r="A213" s="498"/>
      <c r="B213" s="497"/>
      <c r="C213" s="112" t="str">
        <f>'инновации+добровольчество0,41'!A308</f>
        <v>детали для пазла "Многоуровневая карта Северо-Енисейского района"</v>
      </c>
      <c r="D213" s="67" t="str">
        <f>'инновации+добровольчество0,41'!B308</f>
        <v>шт</v>
      </c>
      <c r="E213" s="171">
        <f>'инновации+добровольчество0,41'!D308</f>
        <v>0.41</v>
      </c>
    </row>
    <row r="214" spans="1:5" ht="15" customHeight="1" x14ac:dyDescent="0.25">
      <c r="A214" s="498"/>
      <c r="B214" s="497"/>
      <c r="C214" s="112" t="str">
        <f>'инновации+добровольчество0,41'!A309</f>
        <v>антифриз УАЗ</v>
      </c>
      <c r="D214" s="67" t="str">
        <f>'инновации+добровольчество0,41'!B309</f>
        <v>шт</v>
      </c>
      <c r="E214" s="171">
        <f>'инновации+добровольчество0,41'!D309</f>
        <v>0.82</v>
      </c>
    </row>
    <row r="215" spans="1:5" ht="15" customHeight="1" x14ac:dyDescent="0.25">
      <c r="A215" s="498"/>
      <c r="B215" s="497"/>
      <c r="C215" s="112" t="str">
        <f>'инновации+добровольчество0,41'!A310</f>
        <v>ГСМ УАЗ (Масло двигатель)</v>
      </c>
      <c r="D215" s="67" t="str">
        <f>'инновации+добровольчество0,41'!B310</f>
        <v>шт</v>
      </c>
      <c r="E215" s="171">
        <f>'инновации+добровольчество0,41'!D310</f>
        <v>3.28</v>
      </c>
    </row>
    <row r="216" spans="1:5" ht="15" customHeight="1" x14ac:dyDescent="0.25">
      <c r="A216" s="498"/>
      <c r="B216" s="497"/>
      <c r="C216" s="112" t="str">
        <f>'инновации+добровольчество0,41'!A311</f>
        <v>ГСМ Бензин</v>
      </c>
      <c r="D216" s="67" t="str">
        <f>'инновации+добровольчество0,41'!B311</f>
        <v>шт</v>
      </c>
      <c r="E216" s="171">
        <f>'инновации+добровольчество0,41'!D311</f>
        <v>1230</v>
      </c>
    </row>
    <row r="217" spans="1:5" ht="15" hidden="1" customHeight="1" x14ac:dyDescent="0.25">
      <c r="A217" s="498"/>
      <c r="B217" s="497"/>
      <c r="C217" s="112">
        <f>'инновации+добровольчество0,41'!A312</f>
        <v>0</v>
      </c>
      <c r="D217" s="67">
        <f>'инновации+добровольчество0,41'!B312</f>
        <v>0</v>
      </c>
      <c r="E217" s="171">
        <f>'инновации+добровольчество0,41'!D312</f>
        <v>0</v>
      </c>
    </row>
    <row r="218" spans="1:5" ht="15" hidden="1" customHeight="1" x14ac:dyDescent="0.25">
      <c r="A218" s="498"/>
      <c r="B218" s="497"/>
      <c r="C218" s="112">
        <f>'инновации+добровольчество0,41'!A313</f>
        <v>0</v>
      </c>
      <c r="D218" s="67">
        <f>'инновации+добровольчество0,41'!B313</f>
        <v>0</v>
      </c>
      <c r="E218" s="171">
        <f>'инновации+добровольчество0,41'!D313</f>
        <v>0</v>
      </c>
    </row>
    <row r="219" spans="1:5" ht="15" hidden="1" customHeight="1" x14ac:dyDescent="0.25">
      <c r="A219" s="498"/>
      <c r="B219" s="497"/>
      <c r="C219" s="112">
        <f>'инновации+добровольчество0,41'!A314</f>
        <v>0</v>
      </c>
      <c r="D219" s="67">
        <f>'инновации+добровольчество0,41'!B314</f>
        <v>0</v>
      </c>
      <c r="E219" s="171">
        <f>'инновации+добровольчество0,41'!D314</f>
        <v>0</v>
      </c>
    </row>
    <row r="220" spans="1:5" ht="15" hidden="1" customHeight="1" x14ac:dyDescent="0.25">
      <c r="A220" s="498"/>
      <c r="B220" s="497"/>
      <c r="C220" s="112">
        <f>'инновации+добровольчество0,41'!A315</f>
        <v>0</v>
      </c>
      <c r="D220" s="67">
        <f>'инновации+добровольчество0,41'!B315</f>
        <v>0</v>
      </c>
      <c r="E220" s="171">
        <f>'инновации+добровольчество0,41'!D315</f>
        <v>0</v>
      </c>
    </row>
    <row r="221" spans="1:5" ht="15" hidden="1" customHeight="1" x14ac:dyDescent="0.25">
      <c r="A221" s="498"/>
      <c r="B221" s="497"/>
      <c r="C221" s="112">
        <f>'инновации+добровольчество0,41'!A316</f>
        <v>0</v>
      </c>
      <c r="D221" s="67">
        <f>'инновации+добровольчество0,41'!B316</f>
        <v>0</v>
      </c>
      <c r="E221" s="171">
        <f>'инновации+добровольчество0,41'!D316</f>
        <v>0</v>
      </c>
    </row>
    <row r="222" spans="1:5" ht="15" hidden="1" customHeight="1" x14ac:dyDescent="0.25">
      <c r="A222" s="498"/>
      <c r="B222" s="497"/>
      <c r="C222" s="112">
        <f>'инновации+добровольчество0,41'!A317</f>
        <v>0</v>
      </c>
      <c r="D222" s="67">
        <f>'инновации+добровольчество0,41'!B317</f>
        <v>0</v>
      </c>
      <c r="E222" s="171">
        <f>'инновации+добровольчество0,41'!D317</f>
        <v>0</v>
      </c>
    </row>
    <row r="223" spans="1:5" ht="15" hidden="1" customHeight="1" x14ac:dyDescent="0.25">
      <c r="A223" s="498"/>
      <c r="B223" s="497"/>
      <c r="C223" s="112">
        <f>'инновации+добровольчество0,41'!A318</f>
        <v>0</v>
      </c>
      <c r="D223" s="67">
        <f>'инновации+добровольчество0,41'!B318</f>
        <v>0</v>
      </c>
      <c r="E223" s="171">
        <f>'инновации+добровольчество0,41'!D318</f>
        <v>0</v>
      </c>
    </row>
    <row r="224" spans="1:5" ht="15" hidden="1" customHeight="1" x14ac:dyDescent="0.25">
      <c r="A224" s="498"/>
      <c r="B224" s="497"/>
      <c r="C224" s="112">
        <f>'инновации+добровольчество0,41'!A319</f>
        <v>0</v>
      </c>
      <c r="D224" s="67">
        <f>'инновации+добровольчество0,41'!B319</f>
        <v>0</v>
      </c>
      <c r="E224" s="171">
        <f>'инновации+добровольчество0,41'!D319</f>
        <v>0</v>
      </c>
    </row>
    <row r="225" spans="1:5" ht="15" hidden="1" customHeight="1" x14ac:dyDescent="0.25">
      <c r="A225" s="498"/>
      <c r="B225" s="497"/>
      <c r="C225" s="112">
        <f>'инновации+добровольчество0,41'!A320</f>
        <v>0</v>
      </c>
      <c r="D225" s="67">
        <f>'инновации+добровольчество0,41'!B320</f>
        <v>0</v>
      </c>
      <c r="E225" s="171">
        <f>'инновации+добровольчество0,41'!D320</f>
        <v>0</v>
      </c>
    </row>
    <row r="226" spans="1:5" ht="15" hidden="1" customHeight="1" x14ac:dyDescent="0.25">
      <c r="A226" s="498"/>
      <c r="B226" s="497"/>
      <c r="C226" s="112">
        <f>'инновации+добровольчество0,41'!A321</f>
        <v>0</v>
      </c>
      <c r="D226" s="67">
        <f>'инновации+добровольчество0,41'!B321</f>
        <v>0</v>
      </c>
      <c r="E226" s="171">
        <f>'инновации+добровольчество0,41'!D321</f>
        <v>0</v>
      </c>
    </row>
    <row r="227" spans="1:5" ht="15" hidden="1" customHeight="1" x14ac:dyDescent="0.25">
      <c r="A227" s="498"/>
      <c r="B227" s="497"/>
      <c r="C227" s="112">
        <f>'инновации+добровольчество0,41'!A322</f>
        <v>0</v>
      </c>
      <c r="D227" s="67">
        <f>'инновации+добровольчество0,41'!B322</f>
        <v>0</v>
      </c>
      <c r="E227" s="171">
        <f>'инновации+добровольчество0,41'!D322</f>
        <v>0</v>
      </c>
    </row>
    <row r="228" spans="1:5" ht="15" hidden="1" customHeight="1" x14ac:dyDescent="0.25">
      <c r="A228" s="498"/>
      <c r="B228" s="497"/>
      <c r="C228" s="112">
        <f>'инновации+добровольчество0,41'!A323</f>
        <v>0</v>
      </c>
      <c r="D228" s="67">
        <f>'инновации+добровольчество0,41'!B323</f>
        <v>0</v>
      </c>
      <c r="E228" s="171">
        <f>'инновации+добровольчество0,41'!D323</f>
        <v>0</v>
      </c>
    </row>
    <row r="229" spans="1:5" ht="15" hidden="1" customHeight="1" x14ac:dyDescent="0.25">
      <c r="A229" s="498"/>
      <c r="B229" s="497"/>
      <c r="C229" s="112">
        <f>'инновации+добровольчество0,41'!A324</f>
        <v>0</v>
      </c>
      <c r="D229" s="67">
        <f>'инновации+добровольчество0,41'!B324</f>
        <v>0</v>
      </c>
      <c r="E229" s="171">
        <f>'инновации+добровольчество0,41'!D324</f>
        <v>0</v>
      </c>
    </row>
    <row r="230" spans="1:5" hidden="1" x14ac:dyDescent="0.25">
      <c r="A230" s="498"/>
      <c r="B230" s="497"/>
      <c r="C230" s="112">
        <f>'инновации+добровольчество0,41'!A325</f>
        <v>0</v>
      </c>
      <c r="D230" s="67">
        <f>'инновации+добровольчество0,41'!B325</f>
        <v>0</v>
      </c>
      <c r="E230" s="171">
        <f>'инновации+добровольчество0,41'!D325</f>
        <v>0</v>
      </c>
    </row>
    <row r="231" spans="1:5" hidden="1" x14ac:dyDescent="0.25">
      <c r="A231" s="498"/>
      <c r="B231" s="497"/>
      <c r="C231" s="112">
        <f>'инновации+добровольчество0,41'!A326</f>
        <v>0</v>
      </c>
      <c r="D231" s="67">
        <f>'инновации+добровольчество0,41'!B326</f>
        <v>0</v>
      </c>
      <c r="E231" s="171">
        <f>'инновации+добровольчество0,41'!D326</f>
        <v>0</v>
      </c>
    </row>
    <row r="232" spans="1:5" hidden="1" x14ac:dyDescent="0.25">
      <c r="A232" s="498"/>
      <c r="B232" s="497"/>
      <c r="C232" s="112">
        <f>'инновации+добровольчество0,41'!A327</f>
        <v>0</v>
      </c>
      <c r="D232" s="67">
        <f>'инновации+добровольчество0,41'!B327</f>
        <v>0</v>
      </c>
      <c r="E232" s="171">
        <f>'инновации+добровольчество0,41'!D327</f>
        <v>0</v>
      </c>
    </row>
    <row r="233" spans="1:5" hidden="1" x14ac:dyDescent="0.25">
      <c r="A233" s="498"/>
      <c r="B233" s="497"/>
      <c r="C233" s="112">
        <f>'инновации+добровольчество0,41'!A328</f>
        <v>0</v>
      </c>
      <c r="D233" s="67">
        <f>'инновации+добровольчество0,41'!B328</f>
        <v>0</v>
      </c>
      <c r="E233" s="171">
        <f>'инновации+добровольчество0,41'!D328</f>
        <v>0</v>
      </c>
    </row>
    <row r="234" spans="1:5" hidden="1" x14ac:dyDescent="0.25">
      <c r="A234" s="498"/>
      <c r="B234" s="497"/>
      <c r="C234" s="112">
        <f>'инновации+добровольчество0,41'!A329</f>
        <v>0</v>
      </c>
      <c r="D234" s="67">
        <f>'инновации+добровольчество0,41'!B329</f>
        <v>0</v>
      </c>
      <c r="E234" s="171">
        <f>'инновации+добровольчество0,41'!D329</f>
        <v>0</v>
      </c>
    </row>
    <row r="235" spans="1:5" hidden="1" x14ac:dyDescent="0.25">
      <c r="A235" s="498"/>
      <c r="B235" s="497"/>
      <c r="C235" s="112">
        <f>'инновации+добровольчество0,41'!A330</f>
        <v>0</v>
      </c>
      <c r="D235" s="67">
        <f>'инновации+добровольчество0,41'!B330</f>
        <v>0</v>
      </c>
      <c r="E235" s="171">
        <f>'инновации+добровольчество0,41'!D330</f>
        <v>0</v>
      </c>
    </row>
    <row r="236" spans="1:5" hidden="1" x14ac:dyDescent="0.25">
      <c r="A236" s="498"/>
      <c r="B236" s="497"/>
      <c r="C236" s="112">
        <f>'инновации+добровольчество0,41'!A331</f>
        <v>0</v>
      </c>
      <c r="D236" s="67">
        <f>'инновации+добровольчество0,41'!B331</f>
        <v>0</v>
      </c>
      <c r="E236" s="171">
        <f>'инновации+добровольчество0,41'!D331</f>
        <v>0</v>
      </c>
    </row>
    <row r="237" spans="1:5" hidden="1" x14ac:dyDescent="0.25">
      <c r="A237" s="498"/>
      <c r="B237" s="497"/>
      <c r="C237" s="112">
        <f>'инновации+добровольчество0,41'!A332</f>
        <v>0</v>
      </c>
      <c r="D237" s="67">
        <f>'инновации+добровольчество0,41'!B332</f>
        <v>0</v>
      </c>
      <c r="E237" s="171">
        <f>'инновации+добровольчество0,41'!D332</f>
        <v>0</v>
      </c>
    </row>
    <row r="238" spans="1:5" hidden="1" x14ac:dyDescent="0.25">
      <c r="A238" s="498"/>
      <c r="B238" s="497"/>
      <c r="C238" s="112">
        <f>'инновации+добровольчество0,41'!A333</f>
        <v>0</v>
      </c>
      <c r="D238" s="67">
        <f>'инновации+добровольчество0,41'!B333</f>
        <v>0</v>
      </c>
      <c r="E238" s="171">
        <f>'инновации+добровольчество0,41'!D333</f>
        <v>0</v>
      </c>
    </row>
    <row r="239" spans="1:5" hidden="1" x14ac:dyDescent="0.25">
      <c r="A239" s="498"/>
      <c r="B239" s="497"/>
      <c r="C239" s="112">
        <f>'инновации+добровольчество0,41'!A334</f>
        <v>0</v>
      </c>
      <c r="D239" s="67">
        <f>'инновации+добровольчество0,41'!B334</f>
        <v>0</v>
      </c>
      <c r="E239" s="171">
        <f>'инновации+добровольчество0,41'!D334</f>
        <v>0</v>
      </c>
    </row>
    <row r="240" spans="1:5" hidden="1" x14ac:dyDescent="0.25">
      <c r="A240" s="498"/>
      <c r="B240" s="497"/>
      <c r="C240" s="112">
        <f>'инновации+добровольчество0,41'!A335</f>
        <v>0</v>
      </c>
      <c r="D240" s="67">
        <f>'инновации+добровольчество0,41'!B335</f>
        <v>0</v>
      </c>
      <c r="E240" s="171">
        <f>'инновации+добровольчество0,41'!D335</f>
        <v>0</v>
      </c>
    </row>
    <row r="241" spans="1:5" hidden="1" x14ac:dyDescent="0.25">
      <c r="A241" s="498"/>
      <c r="B241" s="497"/>
      <c r="C241" s="112">
        <f>'инновации+добровольчество0,41'!A336</f>
        <v>0</v>
      </c>
      <c r="D241" s="67">
        <f>'инновации+добровольчество0,41'!B336</f>
        <v>0</v>
      </c>
      <c r="E241" s="171">
        <f>'инновации+добровольчество0,41'!D336</f>
        <v>0</v>
      </c>
    </row>
    <row r="242" spans="1:5" hidden="1" x14ac:dyDescent="0.25">
      <c r="A242" s="498"/>
      <c r="B242" s="497"/>
      <c r="C242" s="112">
        <f>'инновации+добровольчество0,41'!A337</f>
        <v>0</v>
      </c>
      <c r="D242" s="67">
        <f>'инновации+добровольчество0,41'!B337</f>
        <v>0</v>
      </c>
      <c r="E242" s="171">
        <f>'инновации+добровольчество0,41'!D337</f>
        <v>0</v>
      </c>
    </row>
    <row r="243" spans="1:5" hidden="1" x14ac:dyDescent="0.25">
      <c r="A243" s="498"/>
      <c r="B243" s="497"/>
      <c r="C243" s="112">
        <f>'инновации+добровольчество0,41'!A338</f>
        <v>0</v>
      </c>
      <c r="D243" s="67">
        <f>'инновации+добровольчество0,41'!B338</f>
        <v>0</v>
      </c>
      <c r="E243" s="171">
        <f>'инновации+добровольчество0,41'!D338</f>
        <v>0</v>
      </c>
    </row>
    <row r="244" spans="1:5" hidden="1" x14ac:dyDescent="0.25">
      <c r="A244" s="498"/>
      <c r="B244" s="497"/>
      <c r="C244" s="112">
        <f>'инновации+добровольчество0,41'!A339</f>
        <v>0</v>
      </c>
      <c r="D244" s="67">
        <f>'инновации+добровольчество0,41'!B339</f>
        <v>0</v>
      </c>
      <c r="E244" s="171">
        <f>'инновации+добровольчество0,41'!D339</f>
        <v>0</v>
      </c>
    </row>
    <row r="245" spans="1:5" hidden="1" x14ac:dyDescent="0.25">
      <c r="A245" s="498"/>
      <c r="B245" s="497"/>
      <c r="C245" s="112">
        <f>'инновации+добровольчество0,41'!A340</f>
        <v>0</v>
      </c>
      <c r="D245" s="67">
        <f>'инновации+добровольчество0,41'!B340</f>
        <v>0</v>
      </c>
      <c r="E245" s="171">
        <f>'инновации+добровольчество0,41'!D340</f>
        <v>0</v>
      </c>
    </row>
    <row r="246" spans="1:5" hidden="1" x14ac:dyDescent="0.25">
      <c r="A246" s="498"/>
      <c r="B246" s="497"/>
      <c r="C246" s="112">
        <f>'инновации+добровольчество0,41'!A341</f>
        <v>0</v>
      </c>
      <c r="D246" s="67">
        <f>'инновации+добровольчество0,41'!B341</f>
        <v>0</v>
      </c>
      <c r="E246" s="171">
        <f>'инновации+добровольчество0,41'!D341</f>
        <v>0</v>
      </c>
    </row>
    <row r="247" spans="1:5" hidden="1" x14ac:dyDescent="0.25">
      <c r="A247" s="498"/>
      <c r="B247" s="497"/>
      <c r="C247" s="112">
        <f>'инновации+добровольчество0,41'!A342</f>
        <v>0</v>
      </c>
      <c r="D247" s="67">
        <f>'инновации+добровольчество0,41'!B342</f>
        <v>0</v>
      </c>
      <c r="E247" s="171">
        <f>'инновации+добровольчество0,41'!D342</f>
        <v>0</v>
      </c>
    </row>
    <row r="248" spans="1:5" hidden="1" x14ac:dyDescent="0.25">
      <c r="A248" s="498"/>
      <c r="B248" s="497"/>
      <c r="C248" s="112">
        <f>'инновации+добровольчество0,41'!A343</f>
        <v>0</v>
      </c>
      <c r="D248" s="67">
        <f>'инновации+добровольчество0,41'!B343</f>
        <v>0</v>
      </c>
      <c r="E248" s="171">
        <f>'инновации+добровольчество0,41'!D343</f>
        <v>0</v>
      </c>
    </row>
    <row r="249" spans="1:5" hidden="1" x14ac:dyDescent="0.25">
      <c r="A249" s="498"/>
      <c r="B249" s="497"/>
      <c r="C249" s="112">
        <f>'инновации+добровольчество0,41'!A344</f>
        <v>0</v>
      </c>
      <c r="D249" s="67">
        <f>'инновации+добровольчество0,41'!B344</f>
        <v>0</v>
      </c>
      <c r="E249" s="171">
        <f>'инновации+добровольчество0,41'!D344</f>
        <v>0</v>
      </c>
    </row>
    <row r="250" spans="1:5" hidden="1" x14ac:dyDescent="0.25">
      <c r="A250" s="498"/>
      <c r="B250" s="497"/>
      <c r="C250" s="112">
        <f>'инновации+добровольчество0,41'!A345</f>
        <v>0</v>
      </c>
      <c r="D250" s="67">
        <f>'инновации+добровольчество0,41'!B345</f>
        <v>0</v>
      </c>
      <c r="E250" s="171">
        <f>'инновации+добровольчество0,41'!D345</f>
        <v>0</v>
      </c>
    </row>
    <row r="251" spans="1:5" hidden="1" x14ac:dyDescent="0.25">
      <c r="A251" s="498"/>
      <c r="B251" s="497"/>
      <c r="C251" s="112">
        <f>'инновации+добровольчество0,41'!A346</f>
        <v>0</v>
      </c>
      <c r="D251" s="67">
        <f>'инновации+добровольчество0,41'!B346</f>
        <v>0</v>
      </c>
      <c r="E251" s="171">
        <f>'инновации+добровольчество0,41'!D346</f>
        <v>0</v>
      </c>
    </row>
    <row r="252" spans="1:5" hidden="1" x14ac:dyDescent="0.25">
      <c r="A252" s="498"/>
      <c r="B252" s="497"/>
      <c r="C252" s="112">
        <f>'инновации+добровольчество0,41'!A347</f>
        <v>0</v>
      </c>
      <c r="D252" s="67">
        <f>'инновации+добровольчество0,41'!B347</f>
        <v>0</v>
      </c>
      <c r="E252" s="171">
        <f>'инновации+добровольчество0,41'!D347</f>
        <v>0</v>
      </c>
    </row>
    <row r="253" spans="1:5" hidden="1" x14ac:dyDescent="0.25">
      <c r="A253" s="498"/>
      <c r="B253" s="497"/>
      <c r="C253" s="112">
        <f>'инновации+добровольчество0,41'!A348</f>
        <v>0</v>
      </c>
      <c r="D253" s="67">
        <f>'инновации+добровольчество0,41'!B348</f>
        <v>0</v>
      </c>
      <c r="E253" s="171">
        <f>'инновации+добровольчество0,41'!D348</f>
        <v>0</v>
      </c>
    </row>
    <row r="254" spans="1:5" hidden="1" x14ac:dyDescent="0.25">
      <c r="A254" s="498"/>
      <c r="B254" s="497"/>
      <c r="C254" s="112">
        <f>'инновации+добровольчество0,41'!A349</f>
        <v>0</v>
      </c>
      <c r="D254" s="67">
        <f>'инновации+добровольчество0,41'!B349</f>
        <v>0</v>
      </c>
      <c r="E254" s="171">
        <f>'инновации+добровольчество0,41'!D349</f>
        <v>0</v>
      </c>
    </row>
    <row r="255" spans="1:5" hidden="1" x14ac:dyDescent="0.25">
      <c r="A255" s="498"/>
      <c r="B255" s="497"/>
      <c r="C255" s="112">
        <f>'инновации+добровольчество0,41'!A350</f>
        <v>0</v>
      </c>
      <c r="D255" s="67">
        <f>'инновации+добровольчество0,41'!B350</f>
        <v>0</v>
      </c>
      <c r="E255" s="171">
        <f>'инновации+добровольчество0,41'!D350</f>
        <v>0</v>
      </c>
    </row>
    <row r="256" spans="1:5" hidden="1" x14ac:dyDescent="0.25">
      <c r="A256" s="498"/>
      <c r="B256" s="497"/>
      <c r="C256" s="112">
        <f>'инновации+добровольчество0,41'!A351</f>
        <v>0</v>
      </c>
      <c r="D256" s="67">
        <f>'инновации+добровольчество0,41'!B351</f>
        <v>0</v>
      </c>
      <c r="E256" s="171">
        <f>'инновации+добровольчество0,41'!D351</f>
        <v>0</v>
      </c>
    </row>
    <row r="257" spans="1:5" hidden="1" x14ac:dyDescent="0.25">
      <c r="A257" s="498"/>
      <c r="B257" s="497"/>
      <c r="C257" s="112">
        <f>'инновации+добровольчество0,41'!A352</f>
        <v>0</v>
      </c>
      <c r="D257" s="67">
        <f>'инновации+добровольчество0,41'!B352</f>
        <v>0</v>
      </c>
      <c r="E257" s="171">
        <f>'инновации+добровольчество0,41'!D352</f>
        <v>0</v>
      </c>
    </row>
    <row r="258" spans="1:5" hidden="1" x14ac:dyDescent="0.25">
      <c r="A258" s="498"/>
      <c r="B258" s="497"/>
      <c r="C258" s="112">
        <f>'инновации+добровольчество0,41'!A353</f>
        <v>0</v>
      </c>
      <c r="D258" s="67">
        <f>'инновации+добровольчество0,41'!B353</f>
        <v>0</v>
      </c>
      <c r="E258" s="171">
        <f>'инновации+добровольчество0,41'!D353</f>
        <v>0</v>
      </c>
    </row>
    <row r="259" spans="1:5" hidden="1" x14ac:dyDescent="0.25">
      <c r="A259" s="498"/>
      <c r="B259" s="497"/>
      <c r="C259" s="112">
        <f>'инновации+добровольчество0,41'!A354</f>
        <v>0</v>
      </c>
      <c r="D259" s="67">
        <f>'инновации+добровольчество0,41'!B354</f>
        <v>0</v>
      </c>
      <c r="E259" s="171">
        <f>'инновации+добровольчество0,41'!D354</f>
        <v>0</v>
      </c>
    </row>
    <row r="260" spans="1:5" hidden="1" x14ac:dyDescent="0.25">
      <c r="A260" s="498"/>
      <c r="B260" s="497"/>
      <c r="C260" s="112">
        <f>'инновации+добровольчество0,41'!A355</f>
        <v>0</v>
      </c>
      <c r="D260" s="67">
        <f>'инновации+добровольчество0,41'!B355</f>
        <v>0</v>
      </c>
      <c r="E260" s="171">
        <f>'инновации+добровольчество0,41'!D355</f>
        <v>0</v>
      </c>
    </row>
    <row r="261" spans="1:5" hidden="1" x14ac:dyDescent="0.25">
      <c r="A261" s="498"/>
      <c r="B261" s="497"/>
      <c r="C261" s="112">
        <f>'инновации+добровольчество0,41'!A356</f>
        <v>0</v>
      </c>
      <c r="D261" s="67">
        <f>'инновации+добровольчество0,41'!B356</f>
        <v>0</v>
      </c>
      <c r="E261" s="171">
        <f>'инновации+добровольчество0,41'!D356</f>
        <v>0</v>
      </c>
    </row>
    <row r="262" spans="1:5" hidden="1" x14ac:dyDescent="0.25">
      <c r="A262" s="498"/>
      <c r="B262" s="497"/>
      <c r="C262" s="112">
        <f>'инновации+добровольчество0,41'!A357</f>
        <v>0</v>
      </c>
      <c r="D262" s="67">
        <f>'инновации+добровольчество0,41'!B357</f>
        <v>0</v>
      </c>
      <c r="E262" s="171">
        <f>'инновации+добровольчество0,41'!D357</f>
        <v>0</v>
      </c>
    </row>
    <row r="263" spans="1:5" hidden="1" x14ac:dyDescent="0.25">
      <c r="A263" s="498"/>
      <c r="B263" s="497"/>
      <c r="C263" s="112">
        <f>'инновации+добровольчество0,41'!A358</f>
        <v>0</v>
      </c>
      <c r="D263" s="67">
        <f>'инновации+добровольчество0,41'!B358</f>
        <v>0</v>
      </c>
      <c r="E263" s="171">
        <f>'инновации+добровольчество0,41'!D358</f>
        <v>0</v>
      </c>
    </row>
    <row r="264" spans="1:5" hidden="1" x14ac:dyDescent="0.25">
      <c r="A264" s="498"/>
      <c r="B264" s="497"/>
      <c r="C264" s="112">
        <f>'инновации+добровольчество0,41'!A359</f>
        <v>0</v>
      </c>
      <c r="D264" s="67">
        <f>'инновации+добровольчество0,41'!B359</f>
        <v>0</v>
      </c>
      <c r="E264" s="171">
        <f>'инновации+добровольчество0,41'!D359</f>
        <v>0</v>
      </c>
    </row>
    <row r="265" spans="1:5" hidden="1" x14ac:dyDescent="0.25">
      <c r="A265" s="498"/>
      <c r="B265" s="497"/>
      <c r="C265" s="112">
        <f>'инновации+добровольчество0,41'!A360</f>
        <v>0</v>
      </c>
      <c r="D265" s="67">
        <f>'инновации+добровольчество0,41'!B360</f>
        <v>0</v>
      </c>
      <c r="E265" s="171">
        <f>'инновации+добровольчество0,41'!D360</f>
        <v>0</v>
      </c>
    </row>
    <row r="266" spans="1:5" hidden="1" x14ac:dyDescent="0.25">
      <c r="A266" s="498"/>
      <c r="B266" s="497"/>
      <c r="C266" s="112">
        <f>'инновации+добровольчество0,41'!A361</f>
        <v>0</v>
      </c>
      <c r="D266" s="67">
        <f>'инновации+добровольчество0,41'!B361</f>
        <v>0</v>
      </c>
      <c r="E266" s="171">
        <f>'инновации+добровольчество0,41'!D361</f>
        <v>0</v>
      </c>
    </row>
    <row r="267" spans="1:5" hidden="1" x14ac:dyDescent="0.25">
      <c r="A267" s="498"/>
      <c r="B267" s="497"/>
      <c r="C267" s="112">
        <f>'инновации+добровольчество0,41'!A362</f>
        <v>0</v>
      </c>
      <c r="D267" s="67">
        <f>'инновации+добровольчество0,41'!B362</f>
        <v>0</v>
      </c>
      <c r="E267" s="171">
        <f>'инновации+добровольчество0,41'!D362</f>
        <v>0</v>
      </c>
    </row>
    <row r="268" spans="1:5" hidden="1" x14ac:dyDescent="0.25">
      <c r="A268" s="498"/>
      <c r="B268" s="497"/>
      <c r="C268" s="112">
        <f>'инновации+добровольчество0,41'!A363</f>
        <v>0</v>
      </c>
      <c r="D268" s="67">
        <f>'инновации+добровольчество0,41'!B363</f>
        <v>0</v>
      </c>
      <c r="E268" s="171">
        <f>'инновации+добровольчество0,41'!D363</f>
        <v>0</v>
      </c>
    </row>
    <row r="269" spans="1:5" hidden="1" x14ac:dyDescent="0.25">
      <c r="A269" s="498"/>
      <c r="B269" s="497"/>
      <c r="C269" s="112">
        <f>'инновации+добровольчество0,41'!A364</f>
        <v>0</v>
      </c>
      <c r="D269" s="67">
        <f>'инновации+добровольчество0,41'!B364</f>
        <v>0</v>
      </c>
      <c r="E269" s="171">
        <f>'инновации+добровольчество0,41'!D364</f>
        <v>0</v>
      </c>
    </row>
    <row r="270" spans="1:5" hidden="1" x14ac:dyDescent="0.25">
      <c r="A270" s="498"/>
      <c r="B270" s="497"/>
      <c r="C270" s="112">
        <f>'инновации+добровольчество0,41'!A365</f>
        <v>0</v>
      </c>
      <c r="D270" s="67">
        <f>'инновации+добровольчество0,41'!B365</f>
        <v>0</v>
      </c>
      <c r="E270" s="171">
        <f>'инновации+добровольчество0,41'!D365</f>
        <v>0</v>
      </c>
    </row>
    <row r="271" spans="1:5" hidden="1" x14ac:dyDescent="0.25">
      <c r="A271" s="498"/>
      <c r="B271" s="497"/>
      <c r="C271" s="112">
        <f>'инновации+добровольчество0,41'!A366</f>
        <v>0</v>
      </c>
      <c r="D271" s="67">
        <f>'инновации+добровольчество0,41'!B366</f>
        <v>0</v>
      </c>
      <c r="E271" s="171">
        <f>'инновации+добровольчество0,41'!D366</f>
        <v>0</v>
      </c>
    </row>
    <row r="272" spans="1:5" hidden="1" x14ac:dyDescent="0.25">
      <c r="A272" s="498"/>
      <c r="B272" s="497"/>
      <c r="C272" s="112">
        <f>'инновации+добровольчество0,41'!A367</f>
        <v>0</v>
      </c>
      <c r="D272" s="67">
        <f>'инновации+добровольчество0,41'!B367</f>
        <v>0</v>
      </c>
      <c r="E272" s="171">
        <f>'инновации+добровольчество0,41'!D367</f>
        <v>0</v>
      </c>
    </row>
    <row r="273" spans="1:5" hidden="1" x14ac:dyDescent="0.25">
      <c r="A273" s="498"/>
      <c r="B273" s="497"/>
      <c r="C273" s="112">
        <f>'инновации+добровольчество0,41'!A368</f>
        <v>0</v>
      </c>
      <c r="D273" s="67">
        <f>'инновации+добровольчество0,41'!B368</f>
        <v>0</v>
      </c>
      <c r="E273" s="171">
        <f>'инновации+добровольчество0,41'!D368</f>
        <v>0</v>
      </c>
    </row>
    <row r="274" spans="1:5" hidden="1" x14ac:dyDescent="0.25">
      <c r="A274" s="498"/>
      <c r="B274" s="497"/>
      <c r="C274" s="112">
        <f>'инновации+добровольчество0,41'!A369</f>
        <v>0</v>
      </c>
      <c r="D274" s="67">
        <f>'инновации+добровольчество0,41'!B369</f>
        <v>0</v>
      </c>
      <c r="E274" s="171">
        <f>'инновации+добровольчество0,41'!D369</f>
        <v>0</v>
      </c>
    </row>
    <row r="275" spans="1:5" hidden="1" x14ac:dyDescent="0.25">
      <c r="A275" s="498"/>
      <c r="B275" s="497"/>
      <c r="C275" s="112">
        <f>'инновации+добровольчество0,41'!A370</f>
        <v>0</v>
      </c>
      <c r="D275" s="67">
        <f>'инновации+добровольчество0,41'!B370</f>
        <v>0</v>
      </c>
      <c r="E275" s="171">
        <f>'инновации+добровольчество0,41'!D370</f>
        <v>0</v>
      </c>
    </row>
    <row r="276" spans="1:5" hidden="1" x14ac:dyDescent="0.25">
      <c r="A276" s="498"/>
      <c r="B276" s="497"/>
      <c r="C276" s="112">
        <f>'инновации+добровольчество0,41'!A371</f>
        <v>0</v>
      </c>
      <c r="D276" s="67">
        <f>'инновации+добровольчество0,41'!B371</f>
        <v>0</v>
      </c>
      <c r="E276" s="171">
        <f>'инновации+добровольчество0,41'!D371</f>
        <v>0</v>
      </c>
    </row>
    <row r="277" spans="1:5" hidden="1" x14ac:dyDescent="0.25">
      <c r="A277" s="498"/>
      <c r="B277" s="497"/>
      <c r="C277" s="112">
        <f>'инновации+добровольчество0,41'!A372</f>
        <v>0</v>
      </c>
      <c r="D277" s="67">
        <f>'инновации+добровольчество0,41'!B372</f>
        <v>0</v>
      </c>
      <c r="E277" s="171">
        <f>'инновации+добровольчество0,41'!D372</f>
        <v>0</v>
      </c>
    </row>
    <row r="278" spans="1:5" hidden="1" x14ac:dyDescent="0.25">
      <c r="A278" s="498"/>
      <c r="B278" s="497"/>
      <c r="C278" s="112">
        <f>'инновации+добровольчество0,41'!A373</f>
        <v>0</v>
      </c>
      <c r="D278" s="67">
        <f>'инновации+добровольчество0,41'!B373</f>
        <v>0</v>
      </c>
      <c r="E278" s="171">
        <f>'инновации+добровольчество0,41'!D373</f>
        <v>0</v>
      </c>
    </row>
    <row r="279" spans="1:5" hidden="1" x14ac:dyDescent="0.25">
      <c r="A279" s="498"/>
      <c r="B279" s="497"/>
      <c r="C279" s="112">
        <f>'инновации+добровольчество0,41'!A374</f>
        <v>0</v>
      </c>
      <c r="D279" s="67">
        <f>'инновации+добровольчество0,41'!B374</f>
        <v>0</v>
      </c>
      <c r="E279" s="171">
        <f>'инновации+добровольчество0,41'!D374</f>
        <v>0</v>
      </c>
    </row>
    <row r="280" spans="1:5" hidden="1" x14ac:dyDescent="0.25">
      <c r="A280" s="498"/>
      <c r="B280" s="497"/>
      <c r="C280" s="112">
        <f>'инновации+добровольчество0,41'!A375</f>
        <v>0</v>
      </c>
      <c r="D280" s="67">
        <f>'инновации+добровольчество0,41'!B375</f>
        <v>0</v>
      </c>
      <c r="E280" s="171">
        <f>'инновации+добровольчество0,41'!D375</f>
        <v>0</v>
      </c>
    </row>
    <row r="281" spans="1:5" hidden="1" x14ac:dyDescent="0.25">
      <c r="A281" s="498"/>
      <c r="B281" s="497"/>
      <c r="C281" s="112">
        <f>'инновации+добровольчество0,41'!A376</f>
        <v>0</v>
      </c>
      <c r="D281" s="67">
        <f>'инновации+добровольчество0,41'!B376</f>
        <v>0</v>
      </c>
      <c r="E281" s="171">
        <f>'инновации+добровольчество0,41'!D376</f>
        <v>0</v>
      </c>
    </row>
    <row r="282" spans="1:5" hidden="1" x14ac:dyDescent="0.25">
      <c r="A282" s="498"/>
      <c r="B282" s="497"/>
      <c r="C282" s="112">
        <f>'инновации+добровольчество0,41'!A377</f>
        <v>0</v>
      </c>
      <c r="D282" s="67">
        <f>'инновации+добровольчество0,41'!B377</f>
        <v>0</v>
      </c>
      <c r="E282" s="171">
        <f>'инновации+добровольчество0,41'!D377</f>
        <v>0</v>
      </c>
    </row>
    <row r="283" spans="1:5" hidden="1" x14ac:dyDescent="0.25">
      <c r="A283" s="498"/>
      <c r="B283" s="497"/>
      <c r="C283" s="112">
        <f>'инновации+добровольчество0,41'!A378</f>
        <v>0</v>
      </c>
      <c r="D283" s="67">
        <f>'инновации+добровольчество0,41'!B378</f>
        <v>0</v>
      </c>
      <c r="E283" s="171">
        <f>'инновации+добровольчество0,41'!D378</f>
        <v>0</v>
      </c>
    </row>
    <row r="284" spans="1:5" hidden="1" x14ac:dyDescent="0.25">
      <c r="A284" s="498"/>
      <c r="B284" s="497"/>
      <c r="C284" s="112">
        <f>'инновации+добровольчество0,41'!A379</f>
        <v>0</v>
      </c>
      <c r="D284" s="67">
        <f>'инновации+добровольчество0,41'!B379</f>
        <v>0</v>
      </c>
      <c r="E284" s="171">
        <f>'инновации+добровольчество0,41'!D379</f>
        <v>0</v>
      </c>
    </row>
    <row r="285" spans="1:5" hidden="1" x14ac:dyDescent="0.25">
      <c r="A285" s="498"/>
      <c r="B285" s="497"/>
      <c r="C285" s="112">
        <f>'инновации+добровольчество0,41'!A380</f>
        <v>0</v>
      </c>
      <c r="D285" s="67">
        <f>'инновации+добровольчество0,41'!B380</f>
        <v>0</v>
      </c>
      <c r="E285" s="171">
        <f>'инновации+добровольчество0,41'!D380</f>
        <v>0</v>
      </c>
    </row>
    <row r="286" spans="1:5" hidden="1" x14ac:dyDescent="0.25">
      <c r="A286" s="498"/>
      <c r="B286" s="497"/>
      <c r="C286" s="112">
        <f>'инновации+добровольчество0,41'!A381</f>
        <v>0</v>
      </c>
      <c r="D286" s="67">
        <f>'инновации+добровольчество0,41'!B381</f>
        <v>0</v>
      </c>
      <c r="E286" s="171">
        <f>'инновации+добровольчество0,41'!D381</f>
        <v>0</v>
      </c>
    </row>
    <row r="287" spans="1:5" hidden="1" x14ac:dyDescent="0.25">
      <c r="A287" s="498"/>
      <c r="B287" s="497"/>
      <c r="C287" s="112">
        <f>'инновации+добровольчество0,41'!A382</f>
        <v>0</v>
      </c>
      <c r="D287" s="67">
        <f>'инновации+добровольчество0,41'!B382</f>
        <v>0</v>
      </c>
      <c r="E287" s="171">
        <f>'инновации+добровольчество0,41'!D382</f>
        <v>0</v>
      </c>
    </row>
    <row r="288" spans="1:5" hidden="1" x14ac:dyDescent="0.25">
      <c r="A288" s="498"/>
      <c r="B288" s="497"/>
      <c r="C288" s="112">
        <f>'инновации+добровольчество0,41'!A383</f>
        <v>0</v>
      </c>
      <c r="D288" s="67">
        <f>'инновации+добровольчество0,41'!B383</f>
        <v>0</v>
      </c>
      <c r="E288" s="171">
        <f>'инновации+добровольчество0,41'!D383</f>
        <v>0</v>
      </c>
    </row>
    <row r="289" spans="1:5" hidden="1" x14ac:dyDescent="0.25">
      <c r="A289" s="498"/>
      <c r="B289" s="497"/>
      <c r="C289" s="112">
        <f>'инновации+добровольчество0,41'!A384</f>
        <v>0</v>
      </c>
      <c r="D289" s="67">
        <f>'инновации+добровольчество0,41'!B384</f>
        <v>0</v>
      </c>
      <c r="E289" s="171">
        <f>'инновации+добровольчество0,41'!D384</f>
        <v>0</v>
      </c>
    </row>
    <row r="290" spans="1:5" hidden="1" x14ac:dyDescent="0.25">
      <c r="A290" s="498"/>
      <c r="B290" s="497"/>
      <c r="C290" s="112">
        <f>'инновации+добровольчество0,41'!A385</f>
        <v>0</v>
      </c>
      <c r="D290" s="67">
        <f>'инновации+добровольчество0,41'!B385</f>
        <v>0</v>
      </c>
      <c r="E290" s="171">
        <f>'инновации+добровольчество0,41'!D385</f>
        <v>0</v>
      </c>
    </row>
    <row r="291" spans="1:5" hidden="1" x14ac:dyDescent="0.25">
      <c r="A291" s="498"/>
      <c r="B291" s="497"/>
      <c r="C291" s="112">
        <f>'инновации+добровольчество0,41'!A386</f>
        <v>0</v>
      </c>
      <c r="D291" s="67">
        <f>'инновации+добровольчество0,41'!B386</f>
        <v>0</v>
      </c>
      <c r="E291" s="171">
        <f>'инновации+добровольчество0,41'!D386</f>
        <v>0</v>
      </c>
    </row>
    <row r="292" spans="1:5" hidden="1" x14ac:dyDescent="0.25">
      <c r="A292" s="498"/>
      <c r="B292" s="497"/>
      <c r="C292" s="112">
        <f>'инновации+добровольчество0,41'!A387</f>
        <v>0</v>
      </c>
      <c r="D292" s="67">
        <f>'инновации+добровольчество0,41'!B387</f>
        <v>0</v>
      </c>
      <c r="E292" s="171">
        <f>'инновации+добровольчество0,41'!D387</f>
        <v>0</v>
      </c>
    </row>
    <row r="293" spans="1:5" hidden="1" x14ac:dyDescent="0.25">
      <c r="A293" s="498"/>
      <c r="B293" s="497"/>
      <c r="C293" s="112">
        <f>'инновации+добровольчество0,41'!A388</f>
        <v>0</v>
      </c>
      <c r="D293" s="67">
        <f>'инновации+добровольчество0,41'!B388</f>
        <v>0</v>
      </c>
      <c r="E293" s="171">
        <f>'инновации+добровольчество0,41'!D388</f>
        <v>0</v>
      </c>
    </row>
    <row r="294" spans="1:5" hidden="1" x14ac:dyDescent="0.25">
      <c r="A294" s="498"/>
      <c r="B294" s="497"/>
      <c r="C294" s="112">
        <f>'инновации+добровольчество0,41'!A389</f>
        <v>0</v>
      </c>
      <c r="D294" s="67">
        <f>'инновации+добровольчество0,41'!B389</f>
        <v>0</v>
      </c>
      <c r="E294" s="171">
        <f>'инновации+добровольчество0,41'!D389</f>
        <v>0</v>
      </c>
    </row>
    <row r="295" spans="1:5" hidden="1" x14ac:dyDescent="0.25">
      <c r="A295" s="498"/>
      <c r="B295" s="497"/>
      <c r="C295" s="112">
        <f>'инновации+добровольчество0,41'!A390</f>
        <v>0</v>
      </c>
      <c r="D295" s="67">
        <f>'инновации+добровольчество0,41'!B390</f>
        <v>0</v>
      </c>
      <c r="E295" s="171">
        <f>'инновации+добровольчество0,41'!D390</f>
        <v>0</v>
      </c>
    </row>
    <row r="296" spans="1:5" hidden="1" x14ac:dyDescent="0.25">
      <c r="A296" s="498"/>
      <c r="B296" s="497"/>
      <c r="C296" s="112">
        <f>'инновации+добровольчество0,41'!A391</f>
        <v>0</v>
      </c>
      <c r="D296" s="67">
        <f>'инновации+добровольчество0,41'!B391</f>
        <v>0</v>
      </c>
      <c r="E296" s="171">
        <f>'инновации+добровольчество0,41'!D391</f>
        <v>0</v>
      </c>
    </row>
    <row r="297" spans="1:5" hidden="1" x14ac:dyDescent="0.25">
      <c r="A297" s="498"/>
      <c r="B297" s="497"/>
      <c r="C297" s="112">
        <f>'инновации+добровольчество0,41'!A392</f>
        <v>0</v>
      </c>
      <c r="D297" s="67">
        <f>'инновации+добровольчество0,41'!B392</f>
        <v>0</v>
      </c>
      <c r="E297" s="171">
        <f>'инновации+добровольчество0,41'!D392</f>
        <v>0</v>
      </c>
    </row>
    <row r="298" spans="1:5" hidden="1" x14ac:dyDescent="0.25">
      <c r="A298" s="498"/>
      <c r="B298" s="497"/>
      <c r="C298" s="112">
        <f>'инновации+добровольчество0,41'!A393</f>
        <v>0</v>
      </c>
      <c r="D298" s="67">
        <f>'инновации+добровольчество0,41'!B393</f>
        <v>0</v>
      </c>
      <c r="E298" s="171">
        <f>'инновации+добровольчество0,41'!D393</f>
        <v>0</v>
      </c>
    </row>
    <row r="299" spans="1:5" hidden="1" x14ac:dyDescent="0.25">
      <c r="A299" s="498"/>
      <c r="B299" s="497"/>
      <c r="C299" s="112">
        <f>'инновации+добровольчество0,41'!A394</f>
        <v>0</v>
      </c>
      <c r="D299" s="67">
        <f>'инновации+добровольчество0,41'!B394</f>
        <v>0</v>
      </c>
      <c r="E299" s="171">
        <f>'инновации+добровольчество0,41'!D394</f>
        <v>0</v>
      </c>
    </row>
    <row r="300" spans="1:5" hidden="1" x14ac:dyDescent="0.25">
      <c r="A300" s="498"/>
      <c r="B300" s="497"/>
      <c r="C300" s="112">
        <f>'инновации+добровольчество0,41'!A395</f>
        <v>0</v>
      </c>
      <c r="D300" s="67">
        <f>'инновации+добровольчество0,41'!B395</f>
        <v>0</v>
      </c>
      <c r="E300" s="171">
        <f>'инновации+добровольчество0,41'!D395</f>
        <v>0</v>
      </c>
    </row>
    <row r="301" spans="1:5" hidden="1" x14ac:dyDescent="0.25">
      <c r="A301" s="498"/>
      <c r="B301" s="497"/>
      <c r="C301" s="112">
        <f>'инновации+добровольчество0,41'!A396</f>
        <v>0</v>
      </c>
      <c r="D301" s="67">
        <f>'инновации+добровольчество0,41'!B396</f>
        <v>0</v>
      </c>
      <c r="E301" s="171">
        <f>'инновации+добровольчество0,41'!D396</f>
        <v>0</v>
      </c>
    </row>
    <row r="302" spans="1:5" hidden="1" x14ac:dyDescent="0.25">
      <c r="A302" s="498"/>
      <c r="B302" s="497"/>
      <c r="C302" s="112">
        <f>'инновации+добровольчество0,41'!A397</f>
        <v>0</v>
      </c>
      <c r="D302" s="67">
        <f>'инновации+добровольчество0,41'!B397</f>
        <v>0</v>
      </c>
      <c r="E302" s="171">
        <f>'инновации+добровольчество0,41'!D397</f>
        <v>0</v>
      </c>
    </row>
    <row r="303" spans="1:5" hidden="1" x14ac:dyDescent="0.25">
      <c r="A303" s="498"/>
      <c r="B303" s="497"/>
      <c r="C303" s="112">
        <f>'инновации+добровольчество0,41'!A398</f>
        <v>0</v>
      </c>
      <c r="D303" s="67">
        <f>'инновации+добровольчество0,41'!B398</f>
        <v>0</v>
      </c>
      <c r="E303" s="171">
        <f>'инновации+добровольчество0,41'!D398</f>
        <v>0</v>
      </c>
    </row>
    <row r="304" spans="1:5" hidden="1" x14ac:dyDescent="0.25">
      <c r="A304" s="498"/>
      <c r="B304" s="497"/>
      <c r="C304" s="112">
        <f>'инновации+добровольчество0,41'!A399</f>
        <v>0</v>
      </c>
      <c r="D304" s="67">
        <f>'инновации+добровольчество0,41'!B399</f>
        <v>0</v>
      </c>
      <c r="E304" s="171">
        <f>'инновации+добровольчество0,41'!D399</f>
        <v>0</v>
      </c>
    </row>
    <row r="305" spans="1:5" hidden="1" x14ac:dyDescent="0.25">
      <c r="A305" s="498"/>
      <c r="B305" s="497"/>
      <c r="C305" s="112">
        <f>'инновации+добровольчество0,41'!A400</f>
        <v>0</v>
      </c>
      <c r="D305" s="67">
        <f>'инновации+добровольчество0,41'!B400</f>
        <v>0</v>
      </c>
      <c r="E305" s="171">
        <f>'инновации+добровольчество0,41'!D400</f>
        <v>0</v>
      </c>
    </row>
    <row r="306" spans="1:5" hidden="1" x14ac:dyDescent="0.25">
      <c r="A306" s="498"/>
      <c r="B306" s="497"/>
      <c r="C306" s="112">
        <f>'инновации+добровольчество0,41'!A401</f>
        <v>0</v>
      </c>
      <c r="D306" s="67">
        <f>'инновации+добровольчество0,41'!B401</f>
        <v>0</v>
      </c>
      <c r="E306" s="171">
        <f>'инновации+добровольчество0,41'!D401</f>
        <v>0</v>
      </c>
    </row>
    <row r="307" spans="1:5" hidden="1" x14ac:dyDescent="0.25">
      <c r="A307" s="498"/>
      <c r="B307" s="497"/>
      <c r="C307" s="112">
        <f>'инновации+добровольчество0,41'!A402</f>
        <v>0</v>
      </c>
      <c r="D307" s="67">
        <f>'инновации+добровольчество0,41'!B402</f>
        <v>0</v>
      </c>
      <c r="E307" s="171">
        <f>'инновации+добровольчество0,41'!D402</f>
        <v>0</v>
      </c>
    </row>
    <row r="308" spans="1:5" hidden="1" x14ac:dyDescent="0.25">
      <c r="A308" s="498"/>
      <c r="B308" s="497"/>
      <c r="C308" s="112">
        <f>'инновации+добровольчество0,41'!A403</f>
        <v>0</v>
      </c>
      <c r="D308" s="67">
        <f>'инновации+добровольчество0,41'!B403</f>
        <v>0</v>
      </c>
      <c r="E308" s="171">
        <f>'инновации+добровольчество0,41'!D403</f>
        <v>0</v>
      </c>
    </row>
    <row r="309" spans="1:5" hidden="1" x14ac:dyDescent="0.25">
      <c r="A309" s="498"/>
      <c r="B309" s="497"/>
      <c r="C309" s="112">
        <f>'инновации+добровольчество0,41'!A404</f>
        <v>0</v>
      </c>
      <c r="D309" s="67">
        <f>'инновации+добровольчество0,41'!B404</f>
        <v>0</v>
      </c>
      <c r="E309" s="171">
        <f>'инновации+добровольчество0,41'!D404</f>
        <v>0</v>
      </c>
    </row>
    <row r="310" spans="1:5" hidden="1" x14ac:dyDescent="0.25">
      <c r="A310" s="498"/>
      <c r="B310" s="497"/>
      <c r="C310" s="112">
        <f>'инновации+добровольчество0,41'!A405</f>
        <v>0</v>
      </c>
      <c r="D310" s="67">
        <f>'инновации+добровольчество0,41'!B405</f>
        <v>0</v>
      </c>
      <c r="E310" s="171">
        <f>'инновации+добровольчество0,41'!D405</f>
        <v>0</v>
      </c>
    </row>
    <row r="311" spans="1:5" hidden="1" x14ac:dyDescent="0.25">
      <c r="A311" s="498"/>
      <c r="B311" s="497"/>
      <c r="C311" s="112">
        <f>'инновации+добровольчество0,41'!A406</f>
        <v>0</v>
      </c>
      <c r="D311" s="67">
        <f>'инновации+добровольчество0,41'!B406</f>
        <v>0</v>
      </c>
      <c r="E311" s="171">
        <f>'инновации+добровольчество0,41'!D406</f>
        <v>0</v>
      </c>
    </row>
    <row r="312" spans="1:5" hidden="1" x14ac:dyDescent="0.25">
      <c r="A312" s="498"/>
      <c r="B312" s="497"/>
      <c r="C312" s="112">
        <f>'инновации+добровольчество0,41'!A407</f>
        <v>0</v>
      </c>
      <c r="D312" s="67">
        <f>'инновации+добровольчество0,41'!B407</f>
        <v>0</v>
      </c>
      <c r="E312" s="171">
        <f>'инновации+добровольчество0,41'!D407</f>
        <v>0</v>
      </c>
    </row>
    <row r="313" spans="1:5" hidden="1" x14ac:dyDescent="0.25">
      <c r="A313" s="498"/>
      <c r="B313" s="497"/>
      <c r="C313" s="112">
        <f>'инновации+добровольчество0,41'!A408</f>
        <v>0</v>
      </c>
      <c r="D313" s="67">
        <f>'инновации+добровольчество0,41'!B408</f>
        <v>0</v>
      </c>
      <c r="E313" s="171">
        <f>'инновации+добровольчество0,41'!D408</f>
        <v>0</v>
      </c>
    </row>
    <row r="314" spans="1:5" hidden="1" x14ac:dyDescent="0.25">
      <c r="A314" s="498"/>
      <c r="B314" s="497"/>
      <c r="C314" s="112">
        <f>'инновации+добровольчество0,41'!A409</f>
        <v>0</v>
      </c>
      <c r="D314" s="67">
        <f>'инновации+добровольчество0,41'!B409</f>
        <v>0</v>
      </c>
      <c r="E314" s="171">
        <f>'инновации+добровольчество0,41'!D409</f>
        <v>0</v>
      </c>
    </row>
    <row r="315" spans="1:5" hidden="1" x14ac:dyDescent="0.25">
      <c r="A315" s="498"/>
      <c r="B315" s="497"/>
      <c r="C315" s="112">
        <f>'инновации+добровольчество0,41'!A410</f>
        <v>0</v>
      </c>
      <c r="D315" s="67">
        <f>'инновации+добровольчество0,41'!B410</f>
        <v>0</v>
      </c>
      <c r="E315" s="171">
        <f>'инновации+добровольчество0,41'!D410</f>
        <v>0</v>
      </c>
    </row>
    <row r="316" spans="1:5" hidden="1" x14ac:dyDescent="0.25">
      <c r="A316" s="498"/>
      <c r="B316" s="497"/>
      <c r="C316" s="112">
        <f>'инновации+добровольчество0,41'!A411</f>
        <v>0</v>
      </c>
      <c r="D316" s="67">
        <f>'инновации+добровольчество0,41'!B411</f>
        <v>0</v>
      </c>
      <c r="E316" s="171">
        <f>'инновации+добровольчество0,41'!D411</f>
        <v>0</v>
      </c>
    </row>
    <row r="317" spans="1:5" hidden="1" x14ac:dyDescent="0.25">
      <c r="A317" s="498"/>
      <c r="B317" s="497"/>
      <c r="C317" s="112">
        <f>'инновации+добровольчество0,41'!A412</f>
        <v>0</v>
      </c>
      <c r="D317" s="67">
        <f>'инновации+добровольчество0,41'!B412</f>
        <v>0</v>
      </c>
      <c r="E317" s="171">
        <f>'инновации+добровольчество0,41'!D412</f>
        <v>0</v>
      </c>
    </row>
    <row r="318" spans="1:5" hidden="1" x14ac:dyDescent="0.25">
      <c r="A318" s="498"/>
      <c r="B318" s="497"/>
      <c r="C318" s="112">
        <f>'инновации+добровольчество0,41'!A413</f>
        <v>0</v>
      </c>
      <c r="D318" s="67">
        <f>'инновации+добровольчество0,41'!B413</f>
        <v>0</v>
      </c>
      <c r="E318" s="171">
        <f>'инновации+добровольчество0,41'!D413</f>
        <v>0</v>
      </c>
    </row>
    <row r="319" spans="1:5" hidden="1" x14ac:dyDescent="0.25">
      <c r="A319" s="498"/>
      <c r="B319" s="497"/>
      <c r="C319" s="112">
        <f>'инновации+добровольчество0,41'!A414</f>
        <v>0</v>
      </c>
      <c r="D319" s="67">
        <f>'инновации+добровольчество0,41'!B414</f>
        <v>0</v>
      </c>
      <c r="E319" s="171">
        <f>'инновации+добровольчество0,41'!D414</f>
        <v>0</v>
      </c>
    </row>
    <row r="320" spans="1:5" hidden="1" x14ac:dyDescent="0.25">
      <c r="A320" s="498"/>
      <c r="B320" s="497"/>
      <c r="C320" s="112">
        <f>'инновации+добровольчество0,41'!A415</f>
        <v>0</v>
      </c>
      <c r="D320" s="67">
        <f>'инновации+добровольчество0,41'!B415</f>
        <v>0</v>
      </c>
      <c r="E320" s="171">
        <f>'инновации+добровольчество0,41'!D415</f>
        <v>0</v>
      </c>
    </row>
    <row r="321" spans="1:5" ht="17.25" hidden="1" customHeight="1" x14ac:dyDescent="0.25">
      <c r="A321" s="498"/>
      <c r="B321" s="497"/>
      <c r="C321" s="112">
        <f>'инновации+добровольчество0,41'!A416</f>
        <v>0</v>
      </c>
      <c r="D321" s="67">
        <f>'инновации+добровольчество0,41'!B416</f>
        <v>0</v>
      </c>
      <c r="E321" s="171">
        <f>'инновации+добровольчество0,41'!D416</f>
        <v>0</v>
      </c>
    </row>
    <row r="322" spans="1:5" hidden="1" x14ac:dyDescent="0.25">
      <c r="A322" s="498"/>
      <c r="B322" s="497"/>
      <c r="C322" s="112">
        <f>'инновации+добровольчество0,41'!A417</f>
        <v>0</v>
      </c>
      <c r="D322" s="67">
        <f>'инновации+добровольчество0,41'!B417</f>
        <v>0</v>
      </c>
      <c r="E322" s="171">
        <f>'инновации+добровольчество0,41'!D417</f>
        <v>0</v>
      </c>
    </row>
    <row r="323" spans="1:5" hidden="1" x14ac:dyDescent="0.25">
      <c r="A323" s="498"/>
      <c r="B323" s="497"/>
      <c r="C323" s="112">
        <f>'инновации+добровольчество0,41'!A418</f>
        <v>0</v>
      </c>
      <c r="D323" s="67">
        <f>'инновации+добровольчество0,41'!B418</f>
        <v>0</v>
      </c>
      <c r="E323" s="171">
        <f>'инновации+добровольчество0,41'!D418</f>
        <v>0</v>
      </c>
    </row>
    <row r="324" spans="1:5" hidden="1" x14ac:dyDescent="0.25">
      <c r="A324" s="498"/>
      <c r="B324" s="497"/>
      <c r="C324" s="112">
        <f>'инновации+добровольчество0,41'!A419</f>
        <v>0</v>
      </c>
      <c r="D324" s="67">
        <f>'инновации+добровольчество0,41'!B419</f>
        <v>0</v>
      </c>
      <c r="E324" s="171">
        <f>'инновации+добровольчество0,41'!D419</f>
        <v>0</v>
      </c>
    </row>
    <row r="325" spans="1:5" hidden="1" x14ac:dyDescent="0.25">
      <c r="A325" s="498"/>
      <c r="B325" s="497"/>
      <c r="C325" s="112">
        <f>'инновации+добровольчество0,41'!A426</f>
        <v>0</v>
      </c>
      <c r="D325" s="67">
        <f>'инновации+добровольчество0,41'!B420</f>
        <v>0</v>
      </c>
      <c r="E325" s="171">
        <f>'инновации+добровольчество0,41'!D420</f>
        <v>0</v>
      </c>
    </row>
    <row r="326" spans="1:5" hidden="1" x14ac:dyDescent="0.25">
      <c r="A326" s="498"/>
      <c r="B326" s="497"/>
      <c r="C326" s="112">
        <f>'инновации+добровольчество0,41'!A427</f>
        <v>0</v>
      </c>
      <c r="D326" s="67">
        <f>'инновации+добровольчество0,41'!B421</f>
        <v>0</v>
      </c>
      <c r="E326" s="171">
        <f>'инновации+добровольчество0,41'!D421</f>
        <v>0</v>
      </c>
    </row>
    <row r="327" spans="1:5" hidden="1" x14ac:dyDescent="0.25">
      <c r="A327" s="498"/>
      <c r="B327" s="497"/>
      <c r="C327" s="112">
        <f>'инновации+добровольчество0,41'!A428</f>
        <v>0</v>
      </c>
      <c r="D327" s="67">
        <f>'инновации+добровольчество0,41'!B422</f>
        <v>0</v>
      </c>
      <c r="E327" s="171">
        <f>'инновации+добровольчество0,41'!D422</f>
        <v>0</v>
      </c>
    </row>
    <row r="328" spans="1:5" hidden="1" x14ac:dyDescent="0.25">
      <c r="A328" s="498"/>
      <c r="B328" s="497"/>
      <c r="C328" s="112">
        <f>'инновации+добровольчество0,41'!A429</f>
        <v>0</v>
      </c>
      <c r="D328" s="67">
        <f>'инновации+добровольчество0,41'!B423</f>
        <v>0</v>
      </c>
      <c r="E328" s="171">
        <f>'инновации+добровольчество0,41'!D423</f>
        <v>0</v>
      </c>
    </row>
    <row r="329" spans="1:5" hidden="1" x14ac:dyDescent="0.25">
      <c r="A329" s="498"/>
      <c r="B329" s="497"/>
      <c r="C329" s="112">
        <f>'инновации+добровольчество0,41'!A430</f>
        <v>0</v>
      </c>
      <c r="D329" s="67">
        <f>'инновации+добровольчество0,41'!B424</f>
        <v>0</v>
      </c>
      <c r="E329" s="171">
        <f>'инновации+добровольчество0,41'!D424</f>
        <v>0</v>
      </c>
    </row>
    <row r="330" spans="1:5" hidden="1" x14ac:dyDescent="0.25">
      <c r="A330" s="498"/>
      <c r="B330" s="497"/>
      <c r="C330" s="112">
        <f>'инновации+добровольчество0,41'!A431</f>
        <v>0</v>
      </c>
      <c r="D330" s="67">
        <f>'инновации+добровольчество0,41'!B425</f>
        <v>0</v>
      </c>
      <c r="E330" s="171">
        <f>'инновации+добровольчество0,41'!D425</f>
        <v>0</v>
      </c>
    </row>
    <row r="331" spans="1:5" hidden="1" x14ac:dyDescent="0.25">
      <c r="A331" s="498"/>
      <c r="B331" s="497"/>
      <c r="C331" s="112">
        <f>'инновации+добровольчество0,41'!A432</f>
        <v>0</v>
      </c>
      <c r="D331" s="67">
        <f>'инновации+добровольчество0,41'!B426</f>
        <v>0</v>
      </c>
      <c r="E331" s="171">
        <f>'инновации+добровольчество0,41'!D426</f>
        <v>0</v>
      </c>
    </row>
    <row r="332" spans="1:5" hidden="1" x14ac:dyDescent="0.25">
      <c r="A332" s="498"/>
      <c r="B332" s="497"/>
      <c r="C332" s="112">
        <f>'инновации+добровольчество0,41'!A433</f>
        <v>0</v>
      </c>
      <c r="D332" s="67">
        <f>'инновации+добровольчество0,41'!B427</f>
        <v>0</v>
      </c>
      <c r="E332" s="171">
        <f>'инновации+добровольчество0,41'!D427</f>
        <v>0</v>
      </c>
    </row>
    <row r="333" spans="1:5" hidden="1" x14ac:dyDescent="0.25">
      <c r="A333" s="498"/>
      <c r="B333" s="497"/>
      <c r="C333" s="112">
        <f>'инновации+добровольчество0,41'!A434</f>
        <v>0</v>
      </c>
      <c r="D333" s="67">
        <f>'инновации+добровольчество0,41'!B428</f>
        <v>0</v>
      </c>
      <c r="E333" s="171">
        <f>'инновации+добровольчество0,41'!D428</f>
        <v>0</v>
      </c>
    </row>
    <row r="334" spans="1:5" hidden="1" x14ac:dyDescent="0.25">
      <c r="A334" s="498"/>
      <c r="B334" s="497"/>
      <c r="C334" s="112">
        <f>'инновации+добровольчество0,41'!A435</f>
        <v>0</v>
      </c>
      <c r="D334" s="67">
        <f>'инновации+добровольчество0,41'!B429</f>
        <v>0</v>
      </c>
      <c r="E334" s="171">
        <f>'инновации+добровольчество0,41'!D429</f>
        <v>0</v>
      </c>
    </row>
    <row r="335" spans="1:5" hidden="1" x14ac:dyDescent="0.25">
      <c r="A335" s="498"/>
      <c r="B335" s="497"/>
      <c r="C335" s="112">
        <f>'инновации+добровольчество0,41'!A436</f>
        <v>0</v>
      </c>
      <c r="D335" s="67">
        <f>'инновации+добровольчество0,41'!B430</f>
        <v>0</v>
      </c>
      <c r="E335" s="171">
        <f>'инновации+добровольчество0,41'!D430</f>
        <v>0</v>
      </c>
    </row>
    <row r="336" spans="1:5" hidden="1" x14ac:dyDescent="0.25">
      <c r="A336" s="498"/>
      <c r="B336" s="497"/>
      <c r="C336" s="112">
        <f>'инновации+добровольчество0,41'!A437</f>
        <v>0</v>
      </c>
      <c r="D336" s="67">
        <f>'инновации+добровольчество0,41'!B431</f>
        <v>0</v>
      </c>
      <c r="E336" s="171">
        <f>'инновации+добровольчество0,41'!D431</f>
        <v>0</v>
      </c>
    </row>
    <row r="337" spans="3:3" hidden="1" x14ac:dyDescent="0.25">
      <c r="C337" s="112">
        <f>'инновации+добровольчество0,41'!A438</f>
        <v>0</v>
      </c>
    </row>
    <row r="338" spans="3:3" hidden="1" x14ac:dyDescent="0.25">
      <c r="C338" s="112">
        <f>'инновации+добровольчество0,41'!A439</f>
        <v>0</v>
      </c>
    </row>
    <row r="339" spans="3:3" hidden="1" x14ac:dyDescent="0.25">
      <c r="C339" s="112">
        <f>'инновации+добровольчество0,41'!A440</f>
        <v>0</v>
      </c>
    </row>
    <row r="340" spans="3:3" hidden="1" x14ac:dyDescent="0.25">
      <c r="C340" s="112">
        <f>'инновации+добровольчество0,41'!A441</f>
        <v>0</v>
      </c>
    </row>
    <row r="341" spans="3:3" hidden="1" x14ac:dyDescent="0.25">
      <c r="C341" s="112">
        <f>'инновации+добровольчество0,41'!A442</f>
        <v>0</v>
      </c>
    </row>
    <row r="342" spans="3:3" hidden="1" x14ac:dyDescent="0.25">
      <c r="C342" s="112">
        <f>'инновации+добровольчество0,41'!A443</f>
        <v>0</v>
      </c>
    </row>
    <row r="343" spans="3:3" hidden="1" x14ac:dyDescent="0.25">
      <c r="C343" s="112">
        <f>'инновации+добровольчество0,41'!A444</f>
        <v>0</v>
      </c>
    </row>
    <row r="344" spans="3:3" hidden="1" x14ac:dyDescent="0.25">
      <c r="C344" s="112">
        <f>'инновации+добровольчество0,41'!A445</f>
        <v>0</v>
      </c>
    </row>
    <row r="345" spans="3:3" hidden="1" x14ac:dyDescent="0.25">
      <c r="C345" s="112">
        <f>'инновации+добровольчество0,41'!A446</f>
        <v>0</v>
      </c>
    </row>
    <row r="346" spans="3:3" hidden="1" x14ac:dyDescent="0.25">
      <c r="C346" s="112">
        <f>'инновации+добровольчество0,41'!A447</f>
        <v>0</v>
      </c>
    </row>
    <row r="347" spans="3:3" hidden="1" x14ac:dyDescent="0.25">
      <c r="C347" s="112">
        <f>'инновации+добровольчество0,41'!A448</f>
        <v>0</v>
      </c>
    </row>
    <row r="348" spans="3:3" hidden="1" x14ac:dyDescent="0.25">
      <c r="C348" s="112">
        <f>'инновации+добровольчество0,41'!A449</f>
        <v>0</v>
      </c>
    </row>
    <row r="349" spans="3:3" hidden="1" x14ac:dyDescent="0.25">
      <c r="C349" s="112">
        <f>'инновации+добровольчество0,41'!A450</f>
        <v>0</v>
      </c>
    </row>
    <row r="350" spans="3:3" hidden="1" x14ac:dyDescent="0.25">
      <c r="C350" s="112">
        <f>'инновации+добровольчество0,41'!A451</f>
        <v>0</v>
      </c>
    </row>
    <row r="351" spans="3:3" hidden="1" x14ac:dyDescent="0.25">
      <c r="C351" s="112">
        <f>'инновации+добровольчество0,41'!A452</f>
        <v>0</v>
      </c>
    </row>
    <row r="352" spans="3:3" hidden="1" x14ac:dyDescent="0.25">
      <c r="C352" s="112">
        <f>'инновации+добровольчество0,41'!A453</f>
        <v>0</v>
      </c>
    </row>
    <row r="353" spans="3:3" hidden="1" x14ac:dyDescent="0.25">
      <c r="C353" s="112">
        <f>'инновации+добровольчество0,41'!A454</f>
        <v>0</v>
      </c>
    </row>
    <row r="354" spans="3:3" hidden="1" x14ac:dyDescent="0.25">
      <c r="C354" s="112">
        <f>'инновации+добровольчество0,41'!A455</f>
        <v>0</v>
      </c>
    </row>
    <row r="355" spans="3:3" hidden="1" x14ac:dyDescent="0.25">
      <c r="C355" s="112">
        <f>'инновации+добровольчество0,41'!A456</f>
        <v>0</v>
      </c>
    </row>
    <row r="356" spans="3:3" hidden="1" x14ac:dyDescent="0.25">
      <c r="C356" s="112">
        <f>'инновации+добровольчество0,41'!A457</f>
        <v>0</v>
      </c>
    </row>
    <row r="357" spans="3:3" hidden="1" x14ac:dyDescent="0.25">
      <c r="C357" s="112">
        <f>'инновации+добровольчество0,41'!A458</f>
        <v>0</v>
      </c>
    </row>
    <row r="358" spans="3:3" hidden="1" x14ac:dyDescent="0.25">
      <c r="C358" s="112">
        <f>'инновации+добровольчество0,41'!A459</f>
        <v>0</v>
      </c>
    </row>
    <row r="359" spans="3:3" hidden="1" x14ac:dyDescent="0.25">
      <c r="C359" s="112">
        <f>'инновации+добровольчество0,41'!A460</f>
        <v>0</v>
      </c>
    </row>
    <row r="360" spans="3:3" hidden="1" x14ac:dyDescent="0.25">
      <c r="C360" s="112">
        <f>'инновации+добровольчество0,41'!A461</f>
        <v>0</v>
      </c>
    </row>
    <row r="361" spans="3:3" hidden="1" x14ac:dyDescent="0.25">
      <c r="C361" s="112">
        <f>'инновации+добровольчество0,41'!A462</f>
        <v>0</v>
      </c>
    </row>
    <row r="362" spans="3:3" hidden="1" x14ac:dyDescent="0.25">
      <c r="C362" s="112">
        <f>'инновации+добровольчество0,41'!A463</f>
        <v>0</v>
      </c>
    </row>
    <row r="363" spans="3:3" hidden="1" x14ac:dyDescent="0.25">
      <c r="C363" s="112">
        <f>'инновации+добровольчество0,41'!A464</f>
        <v>0</v>
      </c>
    </row>
    <row r="364" spans="3:3" hidden="1" x14ac:dyDescent="0.25">
      <c r="C364" s="112">
        <f>'инновации+добровольчество0,41'!A465</f>
        <v>0</v>
      </c>
    </row>
    <row r="365" spans="3:3" hidden="1" x14ac:dyDescent="0.25">
      <c r="C365" s="112">
        <f>'инновации+добровольчество0,41'!A466</f>
        <v>0</v>
      </c>
    </row>
    <row r="366" spans="3:3" hidden="1" x14ac:dyDescent="0.25">
      <c r="C366" s="112">
        <f>'инновации+добровольчество0,41'!A467</f>
        <v>0</v>
      </c>
    </row>
    <row r="367" spans="3:3" hidden="1" x14ac:dyDescent="0.25">
      <c r="C367" s="112">
        <f>'инновации+добровольчество0,41'!A468</f>
        <v>0</v>
      </c>
    </row>
    <row r="368" spans="3:3" hidden="1" x14ac:dyDescent="0.25">
      <c r="C368" s="112">
        <f>'инновации+добровольчество0,41'!A469</f>
        <v>0</v>
      </c>
    </row>
    <row r="369" spans="3:3" hidden="1" x14ac:dyDescent="0.25">
      <c r="C369" s="112">
        <f>'инновации+добровольчество0,41'!A470</f>
        <v>0</v>
      </c>
    </row>
    <row r="370" spans="3:3" hidden="1" x14ac:dyDescent="0.25">
      <c r="C370" s="112">
        <f>'инновации+добровольчество0,41'!A471</f>
        <v>0</v>
      </c>
    </row>
    <row r="371" spans="3:3" hidden="1" x14ac:dyDescent="0.25">
      <c r="C371" s="112">
        <f>'инновации+добровольчество0,41'!A472</f>
        <v>0</v>
      </c>
    </row>
    <row r="372" spans="3:3" hidden="1" x14ac:dyDescent="0.25">
      <c r="C372" s="112">
        <f>'инновации+добровольчество0,41'!A473</f>
        <v>0</v>
      </c>
    </row>
    <row r="373" spans="3:3" hidden="1" x14ac:dyDescent="0.25">
      <c r="C373" s="112">
        <f>'инновации+добровольчество0,41'!A474</f>
        <v>0</v>
      </c>
    </row>
    <row r="374" spans="3:3" hidden="1" x14ac:dyDescent="0.25">
      <c r="C374" s="112">
        <f>'инновации+добровольчество0,41'!A475</f>
        <v>0</v>
      </c>
    </row>
    <row r="375" spans="3:3" hidden="1" x14ac:dyDescent="0.25">
      <c r="C375" s="112">
        <f>'инновации+добровольчество0,41'!A476</f>
        <v>0</v>
      </c>
    </row>
    <row r="376" spans="3:3" hidden="1" x14ac:dyDescent="0.25">
      <c r="C376" s="112">
        <f>'инновации+добровольчество0,41'!A477</f>
        <v>0</v>
      </c>
    </row>
    <row r="377" spans="3:3" hidden="1" x14ac:dyDescent="0.25"/>
    <row r="378" spans="3:3" hidden="1" x14ac:dyDescent="0.25"/>
  </sheetData>
  <mergeCells count="18">
    <mergeCell ref="C88:E88"/>
    <mergeCell ref="C94:E94"/>
    <mergeCell ref="B7:B336"/>
    <mergeCell ref="A7:A336"/>
    <mergeCell ref="C15:E15"/>
    <mergeCell ref="C33:E33"/>
    <mergeCell ref="C34:E34"/>
    <mergeCell ref="C41:E41"/>
    <mergeCell ref="C75:E75"/>
    <mergeCell ref="C83:E83"/>
    <mergeCell ref="C90:E90"/>
    <mergeCell ref="C97:E97"/>
    <mergeCell ref="C11:E11"/>
    <mergeCell ref="D1:E1"/>
    <mergeCell ref="A3:E3"/>
    <mergeCell ref="A4:E4"/>
    <mergeCell ref="C7:E7"/>
    <mergeCell ref="C8:E8"/>
  </mergeCells>
  <pageMargins left="0.70866141732283472" right="0.70866141732283472" top="0.34" bottom="0.74803149606299213" header="0.16" footer="0.31496062992125984"/>
  <pageSetup paperSize="9" scale="55" fitToHeight="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J443"/>
  <sheetViews>
    <sheetView view="pageBreakPreview" zoomScale="85" zoomScaleNormal="70" zoomScaleSheetLayoutView="85" workbookViewId="0">
      <selection activeCell="D212" sqref="D212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16384" width="25.375" style="38"/>
  </cols>
  <sheetData>
    <row r="1" spans="1:9" x14ac:dyDescent="0.25">
      <c r="A1" s="564" t="str">
        <f>'таланты+инициативы0,28'!A1:F1</f>
        <v>Учреждение: Муниципальное бюджетное учреждение  «Молодежный центр » Северо- Енисейского района</v>
      </c>
      <c r="B1" s="564"/>
      <c r="C1" s="564"/>
      <c r="D1" s="564"/>
      <c r="E1" s="564"/>
      <c r="F1" s="564"/>
      <c r="G1" s="564"/>
      <c r="H1" s="564"/>
    </row>
    <row r="2" spans="1:9" x14ac:dyDescent="0.25">
      <c r="A2" s="310" t="str">
        <f>'таланты+инициативы0,28'!A2</f>
        <v>на 13.03.2020 год</v>
      </c>
      <c r="B2" s="310"/>
      <c r="C2" s="310"/>
      <c r="D2" s="310"/>
    </row>
    <row r="3" spans="1:9" ht="48" customHeight="1" x14ac:dyDescent="0.25">
      <c r="A3" s="40" t="s">
        <v>223</v>
      </c>
      <c r="B3" s="564" t="s">
        <v>51</v>
      </c>
      <c r="C3" s="564"/>
      <c r="D3" s="564"/>
      <c r="E3" s="564"/>
      <c r="F3" s="564"/>
      <c r="G3" s="564"/>
      <c r="H3" s="564"/>
      <c r="I3" s="173"/>
    </row>
    <row r="4" spans="1:9" x14ac:dyDescent="0.25">
      <c r="A4" s="565" t="s">
        <v>239</v>
      </c>
      <c r="B4" s="565"/>
      <c r="C4" s="565"/>
      <c r="D4" s="565"/>
      <c r="E4" s="565"/>
    </row>
    <row r="5" spans="1:9" x14ac:dyDescent="0.25">
      <c r="A5" s="566" t="s">
        <v>44</v>
      </c>
      <c r="B5" s="566"/>
      <c r="C5" s="566"/>
      <c r="D5" s="566"/>
      <c r="E5" s="566"/>
    </row>
    <row r="6" spans="1:9" x14ac:dyDescent="0.25">
      <c r="A6" s="566" t="s">
        <v>206</v>
      </c>
      <c r="B6" s="566"/>
      <c r="C6" s="566"/>
      <c r="D6" s="566"/>
      <c r="E6" s="566"/>
    </row>
    <row r="7" spans="1:9" ht="29.25" customHeight="1" x14ac:dyDescent="0.25">
      <c r="A7" s="567" t="s">
        <v>228</v>
      </c>
      <c r="B7" s="567"/>
      <c r="C7" s="567"/>
      <c r="D7" s="567"/>
      <c r="E7" s="567"/>
    </row>
    <row r="8" spans="1:9" ht="15.75" x14ac:dyDescent="0.25">
      <c r="A8" s="567" t="s">
        <v>48</v>
      </c>
      <c r="B8" s="567"/>
      <c r="C8" s="567"/>
      <c r="D8" s="567"/>
      <c r="E8" s="567"/>
      <c r="F8" s="3"/>
    </row>
    <row r="9" spans="1:9" ht="31.5" x14ac:dyDescent="0.25">
      <c r="A9" s="102" t="s">
        <v>34</v>
      </c>
      <c r="B9" s="68" t="s">
        <v>9</v>
      </c>
      <c r="C9" s="69"/>
      <c r="D9" s="573" t="s">
        <v>10</v>
      </c>
      <c r="E9" s="574"/>
      <c r="F9" s="309" t="s">
        <v>9</v>
      </c>
    </row>
    <row r="10" spans="1:9" ht="15.75" x14ac:dyDescent="0.25">
      <c r="A10" s="102"/>
      <c r="B10" s="357"/>
      <c r="C10" s="357"/>
      <c r="D10" s="575" t="s">
        <v>194</v>
      </c>
      <c r="E10" s="576"/>
      <c r="F10" s="70">
        <v>1</v>
      </c>
    </row>
    <row r="11" spans="1:9" ht="15.75" x14ac:dyDescent="0.25">
      <c r="A11" s="68" t="s">
        <v>97</v>
      </c>
      <c r="B11" s="357">
        <v>1</v>
      </c>
      <c r="C11" s="357"/>
      <c r="D11" s="312" t="str">
        <f>'[1]2016'!$AE$25</f>
        <v>Водитель</v>
      </c>
      <c r="E11" s="313"/>
      <c r="F11" s="357">
        <v>1</v>
      </c>
    </row>
    <row r="12" spans="1:9" ht="26.45" customHeight="1" x14ac:dyDescent="0.25">
      <c r="A12" s="68" t="str">
        <f>'[1]2016'!$AE$19</f>
        <v>Специалист по работе с молодежью</v>
      </c>
      <c r="B12" s="357">
        <v>5.6</v>
      </c>
      <c r="C12" s="357"/>
      <c r="D12" s="577" t="s">
        <v>91</v>
      </c>
      <c r="E12" s="578"/>
      <c r="F12" s="357">
        <v>0.5</v>
      </c>
    </row>
    <row r="13" spans="1:9" ht="15.6" customHeight="1" x14ac:dyDescent="0.25">
      <c r="A13" s="68"/>
      <c r="B13" s="357"/>
      <c r="C13" s="357"/>
      <c r="D13" s="312" t="str">
        <f>'[1]2016'!$AE$26</f>
        <v xml:space="preserve">Уборщик служебных помещений </v>
      </c>
      <c r="E13" s="313"/>
      <c r="F13" s="357">
        <v>1</v>
      </c>
    </row>
    <row r="14" spans="1:9" ht="15.75" x14ac:dyDescent="0.25">
      <c r="A14" s="71" t="s">
        <v>59</v>
      </c>
      <c r="B14" s="72">
        <f>SUM(B10:B12)</f>
        <v>6.6</v>
      </c>
      <c r="C14" s="71"/>
      <c r="D14" s="579" t="s">
        <v>59</v>
      </c>
      <c r="E14" s="580"/>
      <c r="F14" s="72">
        <f>SUM(F10:F13)</f>
        <v>3.5</v>
      </c>
    </row>
    <row r="15" spans="1:9" x14ac:dyDescent="0.25">
      <c r="A15" s="41" t="str">
        <f>'патриотика0,31'!A14</f>
        <v>Затраты на оплату труда работников, непосредственно связанных с выполнением работы</v>
      </c>
    </row>
    <row r="16" spans="1:9" x14ac:dyDescent="0.25">
      <c r="A16" s="568" t="s">
        <v>191</v>
      </c>
      <c r="B16" s="568"/>
      <c r="C16" s="568"/>
      <c r="D16" s="568"/>
      <c r="E16" s="568"/>
      <c r="F16" s="568"/>
    </row>
    <row r="17" spans="1:9" ht="15.75" x14ac:dyDescent="0.25">
      <c r="A17" s="10" t="s">
        <v>230</v>
      </c>
      <c r="B17" s="42"/>
      <c r="C17" s="42"/>
      <c r="D17" s="42"/>
    </row>
    <row r="18" spans="1:9" x14ac:dyDescent="0.25">
      <c r="A18" s="569" t="s">
        <v>46</v>
      </c>
      <c r="B18" s="569"/>
      <c r="C18" s="569"/>
      <c r="D18" s="569"/>
      <c r="E18" s="569"/>
      <c r="F18" s="569"/>
    </row>
    <row r="19" spans="1:9" x14ac:dyDescent="0.25">
      <c r="A19" s="563"/>
      <c r="B19" s="563"/>
      <c r="C19" s="325"/>
      <c r="D19" s="43">
        <v>0.41</v>
      </c>
      <c r="E19" s="43"/>
    </row>
    <row r="20" spans="1:9" ht="15.6" customHeight="1" x14ac:dyDescent="0.25">
      <c r="A20" s="528" t="s">
        <v>0</v>
      </c>
      <c r="B20" s="528" t="s">
        <v>1</v>
      </c>
      <c r="C20" s="328"/>
      <c r="D20" s="528" t="s">
        <v>2</v>
      </c>
      <c r="E20" s="546" t="s">
        <v>3</v>
      </c>
      <c r="F20" s="547"/>
      <c r="G20" s="550" t="s">
        <v>35</v>
      </c>
      <c r="H20" s="328" t="s">
        <v>5</v>
      </c>
      <c r="I20" s="528" t="s">
        <v>6</v>
      </c>
    </row>
    <row r="21" spans="1:9" ht="30" x14ac:dyDescent="0.25">
      <c r="A21" s="528"/>
      <c r="B21" s="528"/>
      <c r="C21" s="328"/>
      <c r="D21" s="528"/>
      <c r="E21" s="328" t="s">
        <v>236</v>
      </c>
      <c r="F21" s="328" t="s">
        <v>276</v>
      </c>
      <c r="G21" s="550"/>
      <c r="H21" s="328" t="s">
        <v>53</v>
      </c>
      <c r="I21" s="528"/>
    </row>
    <row r="22" spans="1:9" ht="15.75" customHeight="1" x14ac:dyDescent="0.25">
      <c r="A22" s="528"/>
      <c r="B22" s="528"/>
      <c r="C22" s="328"/>
      <c r="D22" s="528"/>
      <c r="E22" s="328" t="s">
        <v>4</v>
      </c>
      <c r="F22" s="53"/>
      <c r="G22" s="550"/>
      <c r="H22" s="328" t="s">
        <v>237</v>
      </c>
      <c r="I22" s="528"/>
    </row>
    <row r="23" spans="1:9" x14ac:dyDescent="0.25">
      <c r="A23" s="528">
        <v>1</v>
      </c>
      <c r="B23" s="528">
        <v>2</v>
      </c>
      <c r="C23" s="328"/>
      <c r="D23" s="528">
        <v>3</v>
      </c>
      <c r="E23" s="528" t="s">
        <v>235</v>
      </c>
      <c r="F23" s="528">
        <v>5</v>
      </c>
      <c r="G23" s="550" t="s">
        <v>7</v>
      </c>
      <c r="H23" s="328" t="s">
        <v>54</v>
      </c>
      <c r="I23" s="528" t="s">
        <v>55</v>
      </c>
    </row>
    <row r="24" spans="1:9" x14ac:dyDescent="0.25">
      <c r="A24" s="528"/>
      <c r="B24" s="528"/>
      <c r="C24" s="328"/>
      <c r="D24" s="528"/>
      <c r="E24" s="528"/>
      <c r="F24" s="528"/>
      <c r="G24" s="550"/>
      <c r="H24" s="54">
        <v>1780.6</v>
      </c>
      <c r="I24" s="528"/>
    </row>
    <row r="25" spans="1:9" x14ac:dyDescent="0.25">
      <c r="A25" s="55" t="str">
        <f>'патриотика0,31'!A24</f>
        <v>Методист</v>
      </c>
      <c r="B25" s="88">
        <v>56294.8</v>
      </c>
      <c r="C25" s="88"/>
      <c r="D25" s="328">
        <f>1*D19</f>
        <v>0.41</v>
      </c>
      <c r="E25" s="56">
        <f>D25*1780.6</f>
        <v>730.04599999999994</v>
      </c>
      <c r="F25" s="57">
        <v>1</v>
      </c>
      <c r="G25" s="58">
        <f>E25/F25</f>
        <v>730.04599999999994</v>
      </c>
      <c r="H25" s="56">
        <f>B25*1.302/1780.6*12</f>
        <v>493.96268403908806</v>
      </c>
      <c r="I25" s="56">
        <f>G25*H25</f>
        <v>360615.48163200007</v>
      </c>
    </row>
    <row r="26" spans="1:9" x14ac:dyDescent="0.25">
      <c r="A26" s="127" t="str">
        <f>A12</f>
        <v>Специалист по работе с молодежью</v>
      </c>
      <c r="B26" s="174">
        <v>40146.5</v>
      </c>
      <c r="C26" s="174"/>
      <c r="D26" s="328">
        <f>D19*5.6</f>
        <v>2.2959999999999998</v>
      </c>
      <c r="E26" s="56">
        <f>D26*1780.6</f>
        <v>4088.2575999999995</v>
      </c>
      <c r="F26" s="57">
        <v>1</v>
      </c>
      <c r="G26" s="58">
        <f>E26/F26</f>
        <v>4088.2575999999995</v>
      </c>
      <c r="H26" s="56">
        <f>B26*1.302/1783.6*12</f>
        <v>351.67577708006286</v>
      </c>
      <c r="I26" s="56">
        <f>G26*H26+9197.41</f>
        <v>1446938.5783834725</v>
      </c>
    </row>
    <row r="27" spans="1:9" x14ac:dyDescent="0.25">
      <c r="A27" s="55" t="s">
        <v>8</v>
      </c>
      <c r="B27" s="58"/>
      <c r="C27" s="58"/>
      <c r="D27" s="328">
        <f>SUM(D25:D26)</f>
        <v>2.706</v>
      </c>
      <c r="E27" s="56"/>
      <c r="F27" s="57"/>
      <c r="G27" s="175"/>
      <c r="H27" s="89"/>
      <c r="I27" s="284">
        <f>SUM(I25:I26)</f>
        <v>1807554.0600154726</v>
      </c>
    </row>
    <row r="28" spans="1:9" x14ac:dyDescent="0.25">
      <c r="A28" s="149"/>
      <c r="B28" s="150"/>
      <c r="C28" s="150"/>
      <c r="D28" s="341"/>
      <c r="E28" s="151"/>
      <c r="F28" s="152"/>
      <c r="G28" s="176"/>
      <c r="H28" s="177"/>
    </row>
    <row r="29" spans="1:9" ht="14.45" hidden="1" customHeight="1" x14ac:dyDescent="0.25">
      <c r="A29" s="552" t="s">
        <v>170</v>
      </c>
      <c r="B29" s="552"/>
      <c r="C29" s="552"/>
      <c r="D29" s="552"/>
      <c r="E29" s="552"/>
      <c r="F29" s="552"/>
      <c r="G29" s="552"/>
      <c r="H29" s="552"/>
      <c r="I29" s="154"/>
    </row>
    <row r="30" spans="1:9" hidden="1" x14ac:dyDescent="0.25">
      <c r="A30" s="553" t="s">
        <v>62</v>
      </c>
      <c r="B30" s="556" t="s">
        <v>159</v>
      </c>
      <c r="C30" s="556"/>
      <c r="D30" s="556" t="s">
        <v>160</v>
      </c>
      <c r="E30" s="556"/>
      <c r="F30" s="556"/>
      <c r="G30" s="581"/>
      <c r="H30" s="581"/>
    </row>
    <row r="31" spans="1:9" hidden="1" x14ac:dyDescent="0.25">
      <c r="A31" s="554"/>
      <c r="B31" s="556"/>
      <c r="C31" s="556"/>
      <c r="D31" s="556" t="s">
        <v>161</v>
      </c>
      <c r="E31" s="553" t="s">
        <v>162</v>
      </c>
      <c r="F31" s="582" t="s">
        <v>163</v>
      </c>
      <c r="G31" s="553" t="s">
        <v>169</v>
      </c>
      <c r="H31" s="553" t="s">
        <v>6</v>
      </c>
    </row>
    <row r="32" spans="1:9" hidden="1" x14ac:dyDescent="0.25">
      <c r="A32" s="555"/>
      <c r="B32" s="556"/>
      <c r="C32" s="556"/>
      <c r="D32" s="556"/>
      <c r="E32" s="555"/>
      <c r="F32" s="582"/>
      <c r="G32" s="555"/>
      <c r="H32" s="555"/>
    </row>
    <row r="33" spans="1:9" hidden="1" x14ac:dyDescent="0.25">
      <c r="A33" s="318">
        <v>1</v>
      </c>
      <c r="B33" s="529">
        <v>2</v>
      </c>
      <c r="C33" s="530"/>
      <c r="D33" s="318">
        <v>3</v>
      </c>
      <c r="E33" s="318">
        <v>4</v>
      </c>
      <c r="F33" s="318">
        <v>5</v>
      </c>
      <c r="G33" s="179">
        <v>6</v>
      </c>
      <c r="H33" s="179">
        <v>7</v>
      </c>
    </row>
    <row r="34" spans="1:9" hidden="1" x14ac:dyDescent="0.25">
      <c r="A34" s="316" t="s">
        <v>97</v>
      </c>
      <c r="B34" s="316">
        <v>0.36699999999999999</v>
      </c>
      <c r="C34" s="317">
        <v>1</v>
      </c>
      <c r="D34" s="153">
        <v>2074.6</v>
      </c>
      <c r="E34" s="113">
        <f t="shared" ref="E34:E35" si="0">D34*12</f>
        <v>24895.199999999997</v>
      </c>
      <c r="F34" s="153">
        <f>18363.9*0.367</f>
        <v>6739.5513000000001</v>
      </c>
      <c r="G34" s="180">
        <f>F34*30.2%</f>
        <v>2035.3444926</v>
      </c>
      <c r="H34" s="180">
        <f>F34+G34</f>
        <v>8774.8957926000003</v>
      </c>
    </row>
    <row r="35" spans="1:9" hidden="1" x14ac:dyDescent="0.25">
      <c r="A35" s="316" t="s">
        <v>165</v>
      </c>
      <c r="B35" s="529">
        <f>5.6*0.367</f>
        <v>2.0551999999999997</v>
      </c>
      <c r="C35" s="530"/>
      <c r="D35" s="153">
        <f>1302.85*B35</f>
        <v>2677.6173199999994</v>
      </c>
      <c r="E35" s="113">
        <f t="shared" si="0"/>
        <v>32131.407839999993</v>
      </c>
      <c r="F35" s="153">
        <f>64311.87*0.367</f>
        <v>23602.456290000002</v>
      </c>
      <c r="G35" s="180">
        <f>F35*30.2%</f>
        <v>7127.9417995800004</v>
      </c>
      <c r="H35" s="180">
        <f>F35+G35</f>
        <v>30730.398089580001</v>
      </c>
    </row>
    <row r="36" spans="1:9" hidden="1" x14ac:dyDescent="0.25">
      <c r="A36" s="314"/>
      <c r="B36" s="531">
        <f>SUM(B34:C35)</f>
        <v>3.4221999999999997</v>
      </c>
      <c r="C36" s="531"/>
      <c r="D36" s="129">
        <f>SUM(D34:D35)</f>
        <v>4752.2173199999997</v>
      </c>
      <c r="E36" s="129">
        <f>SUM(E34:E35)</f>
        <v>57026.60783999999</v>
      </c>
      <c r="F36" s="129">
        <f>SUM(F34:F35)</f>
        <v>30342.007590000001</v>
      </c>
      <c r="G36" s="129">
        <f>SUM(G34:G35)</f>
        <v>9163.2862921800006</v>
      </c>
      <c r="H36" s="129"/>
    </row>
    <row r="37" spans="1:9" hidden="1" x14ac:dyDescent="0.25">
      <c r="A37" s="149"/>
      <c r="B37" s="150"/>
      <c r="C37" s="150"/>
      <c r="D37" s="341"/>
      <c r="E37" s="151"/>
      <c r="F37" s="152"/>
      <c r="G37" s="176"/>
      <c r="H37" s="177"/>
    </row>
    <row r="38" spans="1:9" ht="14.45" hidden="1" customHeight="1" x14ac:dyDescent="0.25">
      <c r="A38" s="552" t="s">
        <v>174</v>
      </c>
      <c r="B38" s="552"/>
      <c r="C38" s="552"/>
      <c r="D38" s="552"/>
      <c r="E38" s="552"/>
      <c r="F38" s="552"/>
      <c r="G38" s="552"/>
      <c r="H38" s="552"/>
      <c r="I38" s="154"/>
    </row>
    <row r="39" spans="1:9" ht="28.9" hidden="1" customHeight="1" x14ac:dyDescent="0.25">
      <c r="A39" s="553" t="s">
        <v>62</v>
      </c>
      <c r="B39" s="556" t="s">
        <v>159</v>
      </c>
      <c r="C39" s="556"/>
      <c r="D39" s="570" t="s">
        <v>160</v>
      </c>
      <c r="E39" s="571"/>
      <c r="F39" s="319"/>
      <c r="G39" s="38"/>
    </row>
    <row r="40" spans="1:9" ht="14.45" hidden="1" customHeight="1" x14ac:dyDescent="0.25">
      <c r="A40" s="554"/>
      <c r="B40" s="556"/>
      <c r="C40" s="556"/>
      <c r="D40" s="556" t="s">
        <v>161</v>
      </c>
      <c r="E40" s="553" t="s">
        <v>169</v>
      </c>
      <c r="F40" s="553" t="s">
        <v>173</v>
      </c>
      <c r="G40" s="38"/>
    </row>
    <row r="41" spans="1:9" hidden="1" x14ac:dyDescent="0.25">
      <c r="A41" s="555"/>
      <c r="B41" s="556"/>
      <c r="C41" s="556"/>
      <c r="D41" s="556"/>
      <c r="E41" s="555"/>
      <c r="F41" s="555"/>
      <c r="G41" s="38"/>
    </row>
    <row r="42" spans="1:9" hidden="1" x14ac:dyDescent="0.25">
      <c r="A42" s="318">
        <v>1</v>
      </c>
      <c r="B42" s="529">
        <v>2</v>
      </c>
      <c r="C42" s="530"/>
      <c r="D42" s="318">
        <v>3</v>
      </c>
      <c r="E42" s="179">
        <v>6</v>
      </c>
      <c r="F42" s="179">
        <v>7</v>
      </c>
      <c r="G42" s="38"/>
    </row>
    <row r="43" spans="1:9" hidden="1" x14ac:dyDescent="0.25">
      <c r="A43" s="316" t="s">
        <v>165</v>
      </c>
      <c r="B43" s="529">
        <f>5.6*0.367</f>
        <v>2.0551999999999997</v>
      </c>
      <c r="C43" s="530"/>
      <c r="D43" s="153">
        <v>4218.1400000000003</v>
      </c>
      <c r="E43" s="180">
        <f>D43*30.2%</f>
        <v>1273.8782800000001</v>
      </c>
      <c r="F43" s="180">
        <f>(E43+D43)*B43*12+0.64</f>
        <v>135446.991628672</v>
      </c>
      <c r="G43" s="38"/>
    </row>
    <row r="44" spans="1:9" hidden="1" x14ac:dyDescent="0.25">
      <c r="A44" s="314"/>
      <c r="B44" s="531">
        <f>SUM(B43:C43)</f>
        <v>2.0551999999999997</v>
      </c>
      <c r="C44" s="531"/>
      <c r="D44" s="129">
        <f>SUM(D43:D43)</f>
        <v>4218.1400000000003</v>
      </c>
      <c r="E44" s="129">
        <f>SUM(E43:E43)</f>
        <v>1273.8782800000001</v>
      </c>
      <c r="F44" s="129"/>
      <c r="G44" s="38"/>
    </row>
    <row r="45" spans="1:9" x14ac:dyDescent="0.25">
      <c r="A45" s="149"/>
      <c r="B45" s="150"/>
      <c r="C45" s="150"/>
      <c r="D45" s="341"/>
      <c r="E45" s="151"/>
      <c r="F45" s="152"/>
      <c r="G45" s="176"/>
      <c r="H45" s="177"/>
    </row>
    <row r="46" spans="1:9" x14ac:dyDescent="0.25">
      <c r="A46" s="149"/>
      <c r="B46" s="150"/>
      <c r="C46" s="150"/>
      <c r="D46" s="341"/>
      <c r="E46" s="151"/>
      <c r="F46" s="152"/>
      <c r="G46" s="176"/>
      <c r="H46" s="177"/>
    </row>
    <row r="47" spans="1:9" x14ac:dyDescent="0.25">
      <c r="A47" s="551" t="s">
        <v>61</v>
      </c>
      <c r="B47" s="551"/>
      <c r="C47" s="551"/>
      <c r="D47" s="551"/>
      <c r="E47" s="551"/>
      <c r="F47" s="551"/>
      <c r="I47" s="181">
        <f>I27</f>
        <v>1807554.0600154726</v>
      </c>
    </row>
    <row r="48" spans="1:9" x14ac:dyDescent="0.25">
      <c r="A48" s="326" t="s">
        <v>85</v>
      </c>
      <c r="B48" s="44" t="s">
        <v>280</v>
      </c>
      <c r="C48" s="44"/>
      <c r="D48" s="44"/>
      <c r="E48" s="45"/>
      <c r="F48" s="45"/>
      <c r="I48" s="39">
        <f>I88</f>
        <v>915624.12130560004</v>
      </c>
    </row>
    <row r="49" spans="1:10" x14ac:dyDescent="0.25">
      <c r="D49" s="46">
        <f>D19</f>
        <v>0.41</v>
      </c>
      <c r="I49" s="39">
        <f>I47+I48</f>
        <v>2723178.1813210724</v>
      </c>
      <c r="J49" s="38" t="s">
        <v>108</v>
      </c>
    </row>
    <row r="50" spans="1:10" x14ac:dyDescent="0.25">
      <c r="A50" s="528" t="s">
        <v>27</v>
      </c>
      <c r="B50" s="528"/>
      <c r="C50" s="328"/>
      <c r="D50" s="528" t="s">
        <v>11</v>
      </c>
      <c r="E50" s="548" t="s">
        <v>49</v>
      </c>
      <c r="F50" s="548" t="s">
        <v>15</v>
      </c>
      <c r="G50" s="532" t="s">
        <v>6</v>
      </c>
      <c r="I50" s="39">
        <v>2723178.14</v>
      </c>
      <c r="J50" s="38" t="s">
        <v>109</v>
      </c>
    </row>
    <row r="51" spans="1:10" hidden="1" x14ac:dyDescent="0.25">
      <c r="A51" s="528"/>
      <c r="B51" s="528"/>
      <c r="C51" s="328"/>
      <c r="D51" s="528"/>
      <c r="E51" s="549"/>
      <c r="F51" s="549"/>
      <c r="G51" s="533"/>
    </row>
    <row r="52" spans="1:10" x14ac:dyDescent="0.25">
      <c r="A52" s="546">
        <v>1</v>
      </c>
      <c r="B52" s="547"/>
      <c r="C52" s="323"/>
      <c r="D52" s="328">
        <v>2</v>
      </c>
      <c r="E52" s="57">
        <v>3</v>
      </c>
      <c r="F52" s="328">
        <v>4</v>
      </c>
      <c r="G52" s="59" t="s">
        <v>70</v>
      </c>
      <c r="I52" s="39">
        <f>I50-I49</f>
        <v>-4.13210722617805E-2</v>
      </c>
    </row>
    <row r="53" spans="1:10" ht="15.75" x14ac:dyDescent="0.25">
      <c r="A53" s="316" t="s">
        <v>195</v>
      </c>
      <c r="B53" s="342"/>
      <c r="C53" s="342"/>
      <c r="D53" s="318" t="s">
        <v>197</v>
      </c>
      <c r="E53" s="439">
        <f>19*4*D49</f>
        <v>31.159999999999997</v>
      </c>
      <c r="F53" s="440">
        <v>450</v>
      </c>
      <c r="G53" s="59">
        <f>E53*F53</f>
        <v>14021.999999999998</v>
      </c>
    </row>
    <row r="54" spans="1:10" ht="15.75" x14ac:dyDescent="0.25">
      <c r="A54" s="316" t="s">
        <v>196</v>
      </c>
      <c r="B54" s="342"/>
      <c r="C54" s="342"/>
      <c r="D54" s="318" t="s">
        <v>39</v>
      </c>
      <c r="E54" s="439">
        <f>19*D49</f>
        <v>7.7899999999999991</v>
      </c>
      <c r="F54" s="440">
        <v>6000</v>
      </c>
      <c r="G54" s="59">
        <f>E54*F54</f>
        <v>46739.999999999993</v>
      </c>
    </row>
    <row r="55" spans="1:10" ht="15.75" x14ac:dyDescent="0.25">
      <c r="A55" s="316" t="s">
        <v>279</v>
      </c>
      <c r="B55" s="342"/>
      <c r="C55" s="342"/>
      <c r="D55" s="318" t="s">
        <v>197</v>
      </c>
      <c r="E55" s="439">
        <f>19*D49*3</f>
        <v>23.369999999999997</v>
      </c>
      <c r="F55" s="440">
        <v>1610.52</v>
      </c>
      <c r="G55" s="59">
        <f>E55*F55+0.11</f>
        <v>37637.962399999997</v>
      </c>
    </row>
    <row r="56" spans="1:10" x14ac:dyDescent="0.25">
      <c r="A56" s="514" t="s">
        <v>60</v>
      </c>
      <c r="B56" s="515"/>
      <c r="C56" s="327"/>
      <c r="D56" s="60"/>
      <c r="E56" s="409"/>
      <c r="F56" s="409"/>
      <c r="G56" s="274">
        <f>SUM(G53:G55)</f>
        <v>98399.962399999989</v>
      </c>
    </row>
    <row r="57" spans="1:10" x14ac:dyDescent="0.25">
      <c r="A57" s="61"/>
      <c r="B57" s="61"/>
      <c r="C57" s="61"/>
      <c r="D57" s="62"/>
      <c r="E57" s="62"/>
      <c r="F57" s="62"/>
      <c r="G57" s="63"/>
    </row>
    <row r="58" spans="1:10" x14ac:dyDescent="0.25">
      <c r="A58" s="551" t="s">
        <v>86</v>
      </c>
      <c r="B58" s="551"/>
      <c r="C58" s="551"/>
      <c r="D58" s="551"/>
      <c r="E58" s="551"/>
      <c r="F58" s="551"/>
    </row>
    <row r="59" spans="1:10" ht="14.45" customHeight="1" x14ac:dyDescent="0.25">
      <c r="D59" s="46"/>
      <c r="F59" s="38">
        <v>1</v>
      </c>
    </row>
    <row r="60" spans="1:10" x14ac:dyDescent="0.25">
      <c r="A60" s="528" t="s">
        <v>124</v>
      </c>
      <c r="B60" s="528"/>
      <c r="C60" s="328"/>
      <c r="D60" s="528" t="s">
        <v>11</v>
      </c>
      <c r="E60" s="548" t="s">
        <v>49</v>
      </c>
      <c r="F60" s="548" t="s">
        <v>15</v>
      </c>
      <c r="G60" s="532" t="s">
        <v>6</v>
      </c>
    </row>
    <row r="61" spans="1:10" ht="15" hidden="1" customHeight="1" x14ac:dyDescent="0.25">
      <c r="A61" s="528"/>
      <c r="B61" s="528"/>
      <c r="C61" s="328"/>
      <c r="D61" s="528"/>
      <c r="E61" s="549"/>
      <c r="F61" s="549"/>
      <c r="G61" s="533"/>
    </row>
    <row r="62" spans="1:10" x14ac:dyDescent="0.25">
      <c r="A62" s="557">
        <v>1</v>
      </c>
      <c r="B62" s="558"/>
      <c r="C62" s="323"/>
      <c r="D62" s="328">
        <v>2</v>
      </c>
      <c r="E62" s="329">
        <v>3</v>
      </c>
      <c r="F62" s="329">
        <v>4</v>
      </c>
      <c r="G62" s="59" t="s">
        <v>70</v>
      </c>
    </row>
    <row r="63" spans="1:10" ht="25.5" customHeight="1" x14ac:dyDescent="0.25">
      <c r="A63" s="559" t="s">
        <v>266</v>
      </c>
      <c r="B63" s="559"/>
      <c r="C63" s="281"/>
      <c r="D63" s="282"/>
      <c r="E63" s="397"/>
      <c r="F63" s="397"/>
      <c r="G63" s="59"/>
    </row>
    <row r="64" spans="1:10" x14ac:dyDescent="0.25">
      <c r="A64" s="583" t="s">
        <v>267</v>
      </c>
      <c r="B64" s="583"/>
      <c r="C64" s="259"/>
      <c r="D64" s="193" t="s">
        <v>126</v>
      </c>
      <c r="E64" s="171">
        <v>2</v>
      </c>
      <c r="F64" s="396">
        <v>2500</v>
      </c>
      <c r="G64" s="59">
        <f t="shared" ref="G64:G74" si="1">E64*F64</f>
        <v>5000</v>
      </c>
    </row>
    <row r="65" spans="1:9" x14ac:dyDescent="0.25">
      <c r="A65" s="584" t="s">
        <v>268</v>
      </c>
      <c r="B65" s="584"/>
      <c r="C65" s="157"/>
      <c r="D65" s="318" t="s">
        <v>127</v>
      </c>
      <c r="E65" s="171">
        <v>3</v>
      </c>
      <c r="F65" s="396">
        <v>500</v>
      </c>
      <c r="G65" s="59">
        <f t="shared" si="1"/>
        <v>1500</v>
      </c>
    </row>
    <row r="66" spans="1:9" x14ac:dyDescent="0.25">
      <c r="A66" s="583" t="s">
        <v>269</v>
      </c>
      <c r="B66" s="583"/>
      <c r="C66" s="260"/>
      <c r="D66" s="95" t="s">
        <v>127</v>
      </c>
      <c r="E66" s="171">
        <v>4</v>
      </c>
      <c r="F66" s="396">
        <v>450</v>
      </c>
      <c r="G66" s="59">
        <f t="shared" si="1"/>
        <v>1800</v>
      </c>
    </row>
    <row r="67" spans="1:9" x14ac:dyDescent="0.25">
      <c r="A67" s="583" t="s">
        <v>270</v>
      </c>
      <c r="B67" s="583"/>
      <c r="C67" s="260"/>
      <c r="D67" s="95" t="s">
        <v>126</v>
      </c>
      <c r="E67" s="171">
        <v>12</v>
      </c>
      <c r="F67" s="396">
        <v>2500</v>
      </c>
      <c r="G67" s="59">
        <f t="shared" si="1"/>
        <v>30000</v>
      </c>
    </row>
    <row r="68" spans="1:9" x14ac:dyDescent="0.25">
      <c r="A68" s="583" t="s">
        <v>271</v>
      </c>
      <c r="B68" s="583"/>
      <c r="C68" s="260"/>
      <c r="D68" s="95" t="s">
        <v>127</v>
      </c>
      <c r="E68" s="171">
        <v>18</v>
      </c>
      <c r="F68" s="396">
        <v>500</v>
      </c>
      <c r="G68" s="59">
        <f t="shared" si="1"/>
        <v>9000</v>
      </c>
    </row>
    <row r="69" spans="1:9" x14ac:dyDescent="0.25">
      <c r="A69" s="584" t="s">
        <v>272</v>
      </c>
      <c r="B69" s="584"/>
      <c r="C69" s="260"/>
      <c r="D69" s="95" t="s">
        <v>127</v>
      </c>
      <c r="E69" s="394">
        <v>24</v>
      </c>
      <c r="F69" s="396">
        <v>350</v>
      </c>
      <c r="G69" s="59">
        <f t="shared" si="1"/>
        <v>8400</v>
      </c>
    </row>
    <row r="70" spans="1:9" x14ac:dyDescent="0.25">
      <c r="A70" s="585" t="s">
        <v>273</v>
      </c>
      <c r="B70" s="585"/>
      <c r="C70" s="260"/>
      <c r="D70" s="95"/>
      <c r="E70" s="395"/>
      <c r="F70" s="395"/>
      <c r="G70" s="59"/>
    </row>
    <row r="71" spans="1:9" x14ac:dyDescent="0.25">
      <c r="A71" s="586" t="s">
        <v>274</v>
      </c>
      <c r="B71" s="586"/>
      <c r="C71" s="259"/>
      <c r="D71" s="193" t="s">
        <v>88</v>
      </c>
      <c r="E71" s="395">
        <v>100</v>
      </c>
      <c r="F71" s="395">
        <v>500</v>
      </c>
      <c r="G71" s="59">
        <f t="shared" si="1"/>
        <v>50000</v>
      </c>
    </row>
    <row r="72" spans="1:9" x14ac:dyDescent="0.25">
      <c r="A72" s="586" t="s">
        <v>248</v>
      </c>
      <c r="B72" s="586"/>
      <c r="C72" s="259"/>
      <c r="D72" s="193" t="s">
        <v>88</v>
      </c>
      <c r="E72" s="395">
        <v>51</v>
      </c>
      <c r="F72" s="395">
        <v>300</v>
      </c>
      <c r="G72" s="59">
        <f t="shared" si="1"/>
        <v>15300</v>
      </c>
    </row>
    <row r="73" spans="1:9" x14ac:dyDescent="0.25">
      <c r="A73" s="583" t="s">
        <v>275</v>
      </c>
      <c r="B73" s="583"/>
      <c r="C73" s="259"/>
      <c r="D73" s="193" t="s">
        <v>88</v>
      </c>
      <c r="E73" s="171">
        <v>52</v>
      </c>
      <c r="F73" s="396">
        <v>500</v>
      </c>
      <c r="G73" s="59">
        <f t="shared" si="1"/>
        <v>26000</v>
      </c>
    </row>
    <row r="74" spans="1:9" ht="33" customHeight="1" x14ac:dyDescent="0.25">
      <c r="A74" s="706" t="s">
        <v>319</v>
      </c>
      <c r="B74" s="707"/>
      <c r="C74" s="259"/>
      <c r="D74" s="193" t="s">
        <v>88</v>
      </c>
      <c r="E74" s="448">
        <v>1</v>
      </c>
      <c r="F74" s="705">
        <v>150000</v>
      </c>
      <c r="G74" s="59">
        <f t="shared" si="1"/>
        <v>150000</v>
      </c>
    </row>
    <row r="75" spans="1:9" x14ac:dyDescent="0.25">
      <c r="A75" s="392"/>
      <c r="B75" s="393"/>
      <c r="C75" s="333"/>
      <c r="D75" s="60"/>
      <c r="E75" s="351"/>
      <c r="F75" s="398"/>
      <c r="G75" s="274">
        <f>SUM(G64:G74)</f>
        <v>297000</v>
      </c>
    </row>
    <row r="76" spans="1:9" x14ac:dyDescent="0.25">
      <c r="E76" s="39"/>
    </row>
    <row r="77" spans="1:9" ht="21.75" customHeight="1" x14ac:dyDescent="0.25">
      <c r="A77" s="572" t="str">
        <f>'патриотика0,31'!A96</f>
        <v xml:space="preserve">Затраты на оплату труда работников, непосредственно НЕ связанных с выполнением работы </v>
      </c>
      <c r="B77" s="572"/>
      <c r="C77" s="572"/>
      <c r="D77" s="572"/>
      <c r="E77" s="572"/>
      <c r="F77" s="572"/>
    </row>
    <row r="78" spans="1:9" x14ac:dyDescent="0.25">
      <c r="A78" s="47"/>
      <c r="B78" s="47"/>
      <c r="C78" s="47"/>
      <c r="D78" s="47"/>
      <c r="E78" s="47"/>
      <c r="F78" s="48">
        <f>D49</f>
        <v>0.41</v>
      </c>
    </row>
    <row r="79" spans="1:9" ht="63" customHeight="1" x14ac:dyDescent="0.25">
      <c r="A79" s="588" t="s">
        <v>0</v>
      </c>
      <c r="B79" s="528" t="s">
        <v>1</v>
      </c>
      <c r="C79" s="328"/>
      <c r="D79" s="528" t="s">
        <v>2</v>
      </c>
      <c r="E79" s="546" t="s">
        <v>3</v>
      </c>
      <c r="F79" s="547"/>
      <c r="G79" s="550" t="s">
        <v>35</v>
      </c>
      <c r="H79" s="328" t="s">
        <v>5</v>
      </c>
      <c r="I79" s="528" t="s">
        <v>6</v>
      </c>
    </row>
    <row r="80" spans="1:9" ht="29.25" customHeight="1" x14ac:dyDescent="0.25">
      <c r="A80" s="590"/>
      <c r="B80" s="528"/>
      <c r="C80" s="328"/>
      <c r="D80" s="528"/>
      <c r="E80" s="328" t="s">
        <v>236</v>
      </c>
      <c r="F80" s="328" t="s">
        <v>276</v>
      </c>
      <c r="G80" s="550"/>
      <c r="H80" s="328" t="s">
        <v>53</v>
      </c>
      <c r="I80" s="528"/>
    </row>
    <row r="81" spans="1:9" x14ac:dyDescent="0.25">
      <c r="A81" s="589"/>
      <c r="B81" s="528"/>
      <c r="C81" s="328"/>
      <c r="D81" s="528"/>
      <c r="E81" s="328" t="s">
        <v>4</v>
      </c>
      <c r="F81" s="53"/>
      <c r="G81" s="550"/>
      <c r="H81" s="328" t="s">
        <v>237</v>
      </c>
      <c r="I81" s="528"/>
    </row>
    <row r="82" spans="1:9" x14ac:dyDescent="0.25">
      <c r="A82" s="588">
        <v>1</v>
      </c>
      <c r="B82" s="528">
        <v>2</v>
      </c>
      <c r="C82" s="328"/>
      <c r="D82" s="528">
        <v>3</v>
      </c>
      <c r="E82" s="528" t="s">
        <v>235</v>
      </c>
      <c r="F82" s="528">
        <v>5</v>
      </c>
      <c r="G82" s="550" t="s">
        <v>7</v>
      </c>
      <c r="H82" s="328" t="s">
        <v>54</v>
      </c>
      <c r="I82" s="528" t="s">
        <v>55</v>
      </c>
    </row>
    <row r="83" spans="1:9" x14ac:dyDescent="0.25">
      <c r="A83" s="589"/>
      <c r="B83" s="528"/>
      <c r="C83" s="328"/>
      <c r="D83" s="528"/>
      <c r="E83" s="528"/>
      <c r="F83" s="528"/>
      <c r="G83" s="550"/>
      <c r="H83" s="54">
        <v>1780.6</v>
      </c>
      <c r="I83" s="528"/>
    </row>
    <row r="84" spans="1:9" x14ac:dyDescent="0.25">
      <c r="A84" s="400" t="s">
        <v>194</v>
      </c>
      <c r="B84" s="88">
        <v>73188.34</v>
      </c>
      <c r="C84" s="88"/>
      <c r="D84" s="328">
        <f>1*F78</f>
        <v>0.41</v>
      </c>
      <c r="E84" s="56">
        <f>D84*1780.6</f>
        <v>730.04599999999994</v>
      </c>
      <c r="F84" s="57">
        <v>1</v>
      </c>
      <c r="G84" s="58">
        <f>E84/F84</f>
        <v>730.04599999999994</v>
      </c>
      <c r="H84" s="56">
        <f>B84*1.302/1780.6*12</f>
        <v>642.19623955969905</v>
      </c>
      <c r="I84" s="56">
        <f>G84*H84</f>
        <v>468832.79590560001</v>
      </c>
    </row>
    <row r="85" spans="1:9" x14ac:dyDescent="0.25">
      <c r="A85" s="399" t="s">
        <v>145</v>
      </c>
      <c r="B85" s="37">
        <v>27899</v>
      </c>
      <c r="C85" s="174"/>
      <c r="D85" s="328">
        <f>1*F78</f>
        <v>0.41</v>
      </c>
      <c r="E85" s="56">
        <f t="shared" ref="E85:E87" si="2">D85*1780.6</f>
        <v>730.04599999999994</v>
      </c>
      <c r="F85" s="57">
        <v>1</v>
      </c>
      <c r="G85" s="58">
        <f t="shared" ref="G85:G87" si="3">E85/F85</f>
        <v>730.04599999999994</v>
      </c>
      <c r="H85" s="56">
        <f t="shared" ref="H85:H87" si="4">B85*1.302/1780.6*12</f>
        <v>244.80173873975065</v>
      </c>
      <c r="I85" s="56">
        <f>G85*H85</f>
        <v>178716.53015999999</v>
      </c>
    </row>
    <row r="86" spans="1:9" x14ac:dyDescent="0.25">
      <c r="A86" s="399" t="s">
        <v>91</v>
      </c>
      <c r="B86" s="58">
        <v>27899</v>
      </c>
      <c r="C86" s="58"/>
      <c r="D86" s="328">
        <f>0.5*F78</f>
        <v>0.20499999999999999</v>
      </c>
      <c r="E86" s="56">
        <f t="shared" si="2"/>
        <v>365.02299999999997</v>
      </c>
      <c r="F86" s="57">
        <v>1</v>
      </c>
      <c r="G86" s="58">
        <f t="shared" si="3"/>
        <v>365.02299999999997</v>
      </c>
      <c r="H86" s="56">
        <f t="shared" si="4"/>
        <v>244.80173873975065</v>
      </c>
      <c r="I86" s="56">
        <f>G86*H86</f>
        <v>89358.265079999997</v>
      </c>
    </row>
    <row r="87" spans="1:9" x14ac:dyDescent="0.25">
      <c r="A87" s="401" t="s">
        <v>146</v>
      </c>
      <c r="B87" s="37">
        <v>27899</v>
      </c>
      <c r="C87" s="330"/>
      <c r="D87" s="328">
        <f>1*F78</f>
        <v>0.41</v>
      </c>
      <c r="E87" s="56">
        <f t="shared" si="2"/>
        <v>730.04599999999994</v>
      </c>
      <c r="F87" s="57">
        <v>1</v>
      </c>
      <c r="G87" s="58">
        <f t="shared" si="3"/>
        <v>730.04599999999994</v>
      </c>
      <c r="H87" s="56">
        <f t="shared" si="4"/>
        <v>244.80173873975065</v>
      </c>
      <c r="I87" s="56">
        <f>G87*H87</f>
        <v>178716.53015999999</v>
      </c>
    </row>
    <row r="88" spans="1:9" ht="15" customHeight="1" x14ac:dyDescent="0.25">
      <c r="A88" s="560" t="s">
        <v>28</v>
      </c>
      <c r="B88" s="561"/>
      <c r="C88" s="561"/>
      <c r="D88" s="561"/>
      <c r="E88" s="561"/>
      <c r="F88" s="562"/>
      <c r="G88" s="324"/>
      <c r="H88" s="324"/>
      <c r="I88" s="402">
        <f>SUM(I84:I87)</f>
        <v>915624.12130560004</v>
      </c>
    </row>
    <row r="89" spans="1:9" x14ac:dyDescent="0.25">
      <c r="A89" s="155"/>
      <c r="B89" s="155"/>
      <c r="C89" s="155"/>
      <c r="D89" s="155"/>
      <c r="E89" s="155"/>
      <c r="F89" s="155"/>
      <c r="G89" s="178"/>
    </row>
    <row r="90" spans="1:9" x14ac:dyDescent="0.25">
      <c r="A90" s="155"/>
      <c r="B90" s="155"/>
      <c r="C90" s="155"/>
      <c r="D90" s="155"/>
      <c r="E90" s="155"/>
      <c r="F90" s="155"/>
      <c r="G90" s="178"/>
    </row>
    <row r="91" spans="1:9" s="45" customFormat="1" ht="14.45" customHeight="1" x14ac:dyDescent="0.25">
      <c r="A91" s="587" t="s">
        <v>285</v>
      </c>
      <c r="B91" s="587"/>
      <c r="C91" s="587"/>
      <c r="D91" s="587"/>
      <c r="E91" s="587"/>
      <c r="F91" s="587"/>
      <c r="G91" s="587"/>
      <c r="H91" s="587"/>
    </row>
    <row r="92" spans="1:9" s="45" customFormat="1" ht="14.45" customHeight="1" x14ac:dyDescent="0.25">
      <c r="A92" s="553" t="s">
        <v>62</v>
      </c>
      <c r="B92" s="592" t="s">
        <v>159</v>
      </c>
      <c r="C92" s="593"/>
      <c r="D92" s="570"/>
      <c r="E92" s="598"/>
      <c r="F92" s="571"/>
      <c r="G92" s="215"/>
      <c r="H92" s="215"/>
    </row>
    <row r="93" spans="1:9" s="45" customFormat="1" ht="14.45" customHeight="1" x14ac:dyDescent="0.25">
      <c r="A93" s="554"/>
      <c r="B93" s="594"/>
      <c r="C93" s="595"/>
      <c r="D93" s="599" t="s">
        <v>163</v>
      </c>
      <c r="E93" s="554" t="s">
        <v>169</v>
      </c>
      <c r="F93" s="554" t="s">
        <v>6</v>
      </c>
    </row>
    <row r="94" spans="1:9" s="45" customFormat="1" x14ac:dyDescent="0.25">
      <c r="A94" s="555"/>
      <c r="B94" s="596"/>
      <c r="C94" s="597"/>
      <c r="D94" s="600"/>
      <c r="E94" s="555"/>
      <c r="F94" s="555"/>
    </row>
    <row r="95" spans="1:9" s="45" customFormat="1" x14ac:dyDescent="0.25">
      <c r="A95" s="318">
        <v>1</v>
      </c>
      <c r="B95" s="529">
        <v>2</v>
      </c>
      <c r="C95" s="530"/>
      <c r="D95" s="318">
        <v>5</v>
      </c>
      <c r="E95" s="318">
        <v>6</v>
      </c>
      <c r="F95" s="318">
        <v>7</v>
      </c>
    </row>
    <row r="96" spans="1:9" s="45" customFormat="1" x14ac:dyDescent="0.25">
      <c r="A96" s="316" t="s">
        <v>166</v>
      </c>
      <c r="B96" s="318">
        <f>D85</f>
        <v>0.41</v>
      </c>
      <c r="C96" s="317"/>
      <c r="D96" s="153">
        <v>6675.88</v>
      </c>
      <c r="E96" s="186">
        <f t="shared" ref="E96:E98" si="5">D96*30.2%</f>
        <v>2016.1157599999999</v>
      </c>
      <c r="F96" s="186">
        <f>D96+E96</f>
        <v>8691.9957599999998</v>
      </c>
    </row>
    <row r="97" spans="1:7" s="45" customFormat="1" x14ac:dyDescent="0.25">
      <c r="A97" s="316" t="s">
        <v>167</v>
      </c>
      <c r="B97" s="318">
        <f>D86</f>
        <v>0.20499999999999999</v>
      </c>
      <c r="C97" s="317"/>
      <c r="D97" s="153">
        <v>3337.94</v>
      </c>
      <c r="E97" s="186">
        <f t="shared" si="5"/>
        <v>1008.05788</v>
      </c>
      <c r="F97" s="186">
        <f t="shared" ref="F97:F98" si="6">D97+E97</f>
        <v>4345.9978799999999</v>
      </c>
    </row>
    <row r="98" spans="1:7" s="45" customFormat="1" x14ac:dyDescent="0.25">
      <c r="A98" s="316" t="s">
        <v>146</v>
      </c>
      <c r="B98" s="318">
        <f>D87</f>
        <v>0.41</v>
      </c>
      <c r="C98" s="317"/>
      <c r="D98" s="153">
        <v>6675.89</v>
      </c>
      <c r="E98" s="186">
        <f t="shared" si="5"/>
        <v>2016.11878</v>
      </c>
      <c r="F98" s="186">
        <f t="shared" si="6"/>
        <v>8692.0087800000001</v>
      </c>
    </row>
    <row r="99" spans="1:7" s="45" customFormat="1" x14ac:dyDescent="0.25">
      <c r="A99" s="156"/>
      <c r="B99" s="314"/>
      <c r="C99" s="157"/>
      <c r="D99" s="129">
        <f>SUM(D96:D98)</f>
        <v>16689.71</v>
      </c>
      <c r="E99" s="129">
        <f>SUM(E96:E98)</f>
        <v>5040.2924199999998</v>
      </c>
      <c r="F99" s="285">
        <f>SUM(F96:F98)</f>
        <v>21730.002420000001</v>
      </c>
    </row>
    <row r="100" spans="1:7" x14ac:dyDescent="0.25">
      <c r="A100" s="155"/>
      <c r="B100" s="155"/>
      <c r="C100" s="155"/>
      <c r="D100" s="155"/>
      <c r="E100" s="155"/>
      <c r="F100" s="155"/>
      <c r="G100" s="178"/>
    </row>
    <row r="101" spans="1:7" x14ac:dyDescent="0.25">
      <c r="A101" s="537" t="s">
        <v>114</v>
      </c>
      <c r="B101" s="537"/>
      <c r="C101" s="537"/>
      <c r="D101" s="537"/>
      <c r="E101" s="537"/>
      <c r="F101" s="537"/>
    </row>
    <row r="102" spans="1:7" ht="38.25" x14ac:dyDescent="0.25">
      <c r="A102" s="316" t="s">
        <v>115</v>
      </c>
      <c r="B102" s="318" t="s">
        <v>116</v>
      </c>
      <c r="C102" s="342"/>
      <c r="D102" s="318" t="s">
        <v>120</v>
      </c>
      <c r="E102" s="318" t="s">
        <v>117</v>
      </c>
      <c r="F102" s="318" t="s">
        <v>118</v>
      </c>
      <c r="G102" s="331" t="s">
        <v>6</v>
      </c>
    </row>
    <row r="103" spans="1:7" x14ac:dyDescent="0.25">
      <c r="A103" s="316">
        <v>1</v>
      </c>
      <c r="B103" s="318">
        <v>2</v>
      </c>
      <c r="C103" s="342"/>
      <c r="D103" s="318">
        <v>3</v>
      </c>
      <c r="E103" s="318">
        <v>4</v>
      </c>
      <c r="F103" s="318">
        <v>5</v>
      </c>
      <c r="G103" s="286" t="s">
        <v>278</v>
      </c>
    </row>
    <row r="104" spans="1:7" x14ac:dyDescent="0.25">
      <c r="A104" s="318" t="s">
        <v>119</v>
      </c>
      <c r="B104" s="318">
        <v>3</v>
      </c>
      <c r="C104" s="318"/>
      <c r="D104" s="318">
        <v>12</v>
      </c>
      <c r="E104" s="318">
        <v>75</v>
      </c>
      <c r="F104" s="113">
        <f>B104*D104*E104</f>
        <v>2700</v>
      </c>
      <c r="G104" s="90">
        <f>F104*F78</f>
        <v>1107</v>
      </c>
    </row>
    <row r="105" spans="1:7" ht="14.45" customHeight="1" x14ac:dyDescent="0.25">
      <c r="A105" s="128"/>
      <c r="B105" s="128"/>
      <c r="C105" s="128"/>
      <c r="D105" s="128"/>
      <c r="E105" s="314" t="s">
        <v>92</v>
      </c>
      <c r="F105" s="129"/>
      <c r="G105" s="287">
        <f>G104</f>
        <v>1107</v>
      </c>
    </row>
    <row r="106" spans="1:7" x14ac:dyDescent="0.25">
      <c r="A106" s="50"/>
      <c r="B106" s="49"/>
      <c r="C106" s="49"/>
      <c r="D106" s="49"/>
      <c r="E106" s="49"/>
      <c r="F106" s="49"/>
    </row>
    <row r="107" spans="1:7" ht="15.75" x14ac:dyDescent="0.25">
      <c r="A107" s="591" t="s">
        <v>12</v>
      </c>
      <c r="B107" s="591"/>
      <c r="C107" s="591"/>
      <c r="D107" s="591"/>
      <c r="E107" s="591"/>
      <c r="F107" s="591"/>
    </row>
    <row r="108" spans="1:7" x14ac:dyDescent="0.25">
      <c r="A108" s="538"/>
      <c r="B108" s="538"/>
      <c r="C108" s="538"/>
      <c r="D108" s="538"/>
      <c r="E108" s="538"/>
      <c r="F108" s="49"/>
    </row>
    <row r="109" spans="1:7" x14ac:dyDescent="0.25">
      <c r="A109" s="49"/>
      <c r="B109" s="49"/>
      <c r="C109" s="49"/>
      <c r="D109" s="49"/>
      <c r="E109" s="49"/>
      <c r="F109" s="51">
        <f>F78</f>
        <v>0.41</v>
      </c>
    </row>
    <row r="110" spans="1:7" x14ac:dyDescent="0.25">
      <c r="A110" s="541" t="s">
        <v>13</v>
      </c>
      <c r="B110" s="541" t="s">
        <v>11</v>
      </c>
      <c r="C110" s="335"/>
      <c r="D110" s="541" t="s">
        <v>14</v>
      </c>
      <c r="E110" s="541" t="s">
        <v>15</v>
      </c>
      <c r="F110" s="541" t="s">
        <v>6</v>
      </c>
    </row>
    <row r="111" spans="1:7" x14ac:dyDescent="0.25">
      <c r="A111" s="541"/>
      <c r="B111" s="541"/>
      <c r="C111" s="335"/>
      <c r="D111" s="541"/>
      <c r="E111" s="541"/>
      <c r="F111" s="541"/>
    </row>
    <row r="112" spans="1:7" x14ac:dyDescent="0.25">
      <c r="A112" s="335">
        <v>1</v>
      </c>
      <c r="B112" s="335">
        <v>2</v>
      </c>
      <c r="C112" s="335"/>
      <c r="D112" s="335">
        <v>3</v>
      </c>
      <c r="E112" s="335">
        <v>4</v>
      </c>
      <c r="F112" s="335" t="s">
        <v>93</v>
      </c>
    </row>
    <row r="113" spans="1:7" ht="15.75" x14ac:dyDescent="0.25">
      <c r="A113" s="316" t="str">
        <f>'патриотика0,31'!A135</f>
        <v>Теплоэнергия</v>
      </c>
      <c r="B113" s="357" t="s">
        <v>18</v>
      </c>
      <c r="C113" s="318"/>
      <c r="D113" s="318">
        <f>F109*55</f>
        <v>22.549999999999997</v>
      </c>
      <c r="E113" s="113">
        <f>'патриотика0,31'!E135</f>
        <v>3245.16</v>
      </c>
      <c r="F113" s="58">
        <f>D113*E113+19.81</f>
        <v>73198.167999999991</v>
      </c>
    </row>
    <row r="114" spans="1:7" ht="18.75" x14ac:dyDescent="0.25">
      <c r="A114" s="316" t="str">
        <f>'патриотика0,31'!A136</f>
        <v xml:space="preserve">Водоснабжение </v>
      </c>
      <c r="B114" s="357" t="s">
        <v>200</v>
      </c>
      <c r="C114" s="318"/>
      <c r="D114" s="318">
        <f>F109*106.3</f>
        <v>43.582999999999998</v>
      </c>
      <c r="E114" s="113">
        <f>'патриотика0,31'!E136</f>
        <v>46.7</v>
      </c>
      <c r="F114" s="58">
        <f t="shared" ref="F114:F118" si="7">D114*E114</f>
        <v>2035.3261</v>
      </c>
    </row>
    <row r="115" spans="1:7" ht="18.75" x14ac:dyDescent="0.25">
      <c r="A115" s="316" t="str">
        <f>'патриотика0,31'!A137</f>
        <v>Водоотведение (септик)</v>
      </c>
      <c r="B115" s="357" t="s">
        <v>56</v>
      </c>
      <c r="C115" s="318"/>
      <c r="D115" s="318">
        <f>F109*6</f>
        <v>2.46</v>
      </c>
      <c r="E115" s="113">
        <f>'патриотика0,31'!E137</f>
        <v>9000</v>
      </c>
      <c r="F115" s="58">
        <f t="shared" si="7"/>
        <v>22140</v>
      </c>
    </row>
    <row r="116" spans="1:7" ht="15.75" x14ac:dyDescent="0.25">
      <c r="A116" s="316" t="str">
        <f>'патриотика0,31'!A138</f>
        <v>Электроэнергия</v>
      </c>
      <c r="B116" s="357" t="s">
        <v>87</v>
      </c>
      <c r="C116" s="318"/>
      <c r="D116" s="318">
        <f>F109*6</f>
        <v>2.46</v>
      </c>
      <c r="E116" s="113">
        <f>'патриотика0,31'!E138</f>
        <v>7728</v>
      </c>
      <c r="F116" s="58">
        <f t="shared" si="7"/>
        <v>19010.88</v>
      </c>
    </row>
    <row r="117" spans="1:7" x14ac:dyDescent="0.25">
      <c r="A117" s="316" t="str">
        <f>'патриотика0,31'!A139</f>
        <v>ТКО</v>
      </c>
      <c r="B117" s="335" t="s">
        <v>22</v>
      </c>
      <c r="C117" s="318"/>
      <c r="D117" s="318">
        <f>F109*3.636</f>
        <v>1.4907599999999999</v>
      </c>
      <c r="E117" s="113">
        <f>'патриотика0,31'!E139</f>
        <v>2170.58</v>
      </c>
      <c r="F117" s="58">
        <f t="shared" si="7"/>
        <v>3235.8138407999995</v>
      </c>
    </row>
    <row r="118" spans="1:7" ht="15.75" x14ac:dyDescent="0.25">
      <c r="A118" s="316" t="str">
        <f>'патриотика0,31'!A140</f>
        <v>Электроэнергия (резерв)</v>
      </c>
      <c r="B118" s="357" t="s">
        <v>87</v>
      </c>
      <c r="C118" s="318"/>
      <c r="D118" s="318">
        <f>7.23*D122</f>
        <v>2.9643000000000002</v>
      </c>
      <c r="E118" s="113">
        <f>'патриотика0,31'!E140</f>
        <v>7728</v>
      </c>
      <c r="F118" s="58">
        <f t="shared" si="7"/>
        <v>22908.110400000001</v>
      </c>
    </row>
    <row r="119" spans="1:7" x14ac:dyDescent="0.25">
      <c r="A119" s="542"/>
      <c r="B119" s="543"/>
      <c r="C119" s="543"/>
      <c r="D119" s="543"/>
      <c r="E119" s="544"/>
      <c r="F119" s="288">
        <f>SUM(F113:F118)</f>
        <v>142528.29834079999</v>
      </c>
    </row>
    <row r="120" spans="1:7" ht="15" hidden="1" customHeight="1" x14ac:dyDescent="0.25">
      <c r="A120" s="545" t="s">
        <v>45</v>
      </c>
      <c r="B120" s="545"/>
      <c r="C120" s="545"/>
      <c r="D120" s="545"/>
      <c r="E120" s="545"/>
      <c r="F120" s="545"/>
    </row>
    <row r="121" spans="1:7" hidden="1" x14ac:dyDescent="0.25">
      <c r="A121" s="326" t="s">
        <v>85</v>
      </c>
      <c r="B121" s="44" t="s">
        <v>198</v>
      </c>
      <c r="C121" s="44"/>
      <c r="D121" s="44"/>
      <c r="E121" s="45"/>
      <c r="F121" s="45"/>
    </row>
    <row r="122" spans="1:7" hidden="1" x14ac:dyDescent="0.25">
      <c r="D122" s="46">
        <f>F109</f>
        <v>0.41</v>
      </c>
    </row>
    <row r="123" spans="1:7" hidden="1" x14ac:dyDescent="0.25">
      <c r="A123" s="546" t="s">
        <v>111</v>
      </c>
      <c r="B123" s="547"/>
      <c r="C123" s="328"/>
      <c r="D123" s="328" t="s">
        <v>11</v>
      </c>
      <c r="E123" s="328" t="s">
        <v>49</v>
      </c>
      <c r="F123" s="328" t="s">
        <v>15</v>
      </c>
      <c r="G123" s="321" t="s">
        <v>6</v>
      </c>
    </row>
    <row r="124" spans="1:7" hidden="1" x14ac:dyDescent="0.25">
      <c r="A124" s="546">
        <v>1</v>
      </c>
      <c r="B124" s="547"/>
      <c r="C124" s="323"/>
      <c r="D124" s="328">
        <v>2</v>
      </c>
      <c r="E124" s="328">
        <v>3</v>
      </c>
      <c r="F124" s="328">
        <v>4</v>
      </c>
      <c r="G124" s="64" t="s">
        <v>70</v>
      </c>
    </row>
    <row r="125" spans="1:7" hidden="1" x14ac:dyDescent="0.25">
      <c r="A125" s="539" t="str">
        <f>A53</f>
        <v>Суточные</v>
      </c>
      <c r="B125" s="540"/>
      <c r="C125" s="334"/>
      <c r="D125" s="328" t="str">
        <f>D53</f>
        <v>сутки</v>
      </c>
      <c r="E125" s="229">
        <f>D122</f>
        <v>0.41</v>
      </c>
      <c r="F125" s="331">
        <f>F53</f>
        <v>450</v>
      </c>
      <c r="G125" s="64">
        <f>E125*F125</f>
        <v>184.5</v>
      </c>
    </row>
    <row r="126" spans="1:7" hidden="1" x14ac:dyDescent="0.25">
      <c r="A126" s="539" t="str">
        <f>A54</f>
        <v>Проезд</v>
      </c>
      <c r="B126" s="540"/>
      <c r="C126" s="334"/>
      <c r="D126" s="328" t="str">
        <f>D54</f>
        <v xml:space="preserve">Ед. </v>
      </c>
      <c r="E126" s="229">
        <v>0.33500000000000002</v>
      </c>
      <c r="F126" s="331">
        <f>F54</f>
        <v>6000</v>
      </c>
      <c r="G126" s="64">
        <f>E126*F126</f>
        <v>2010.0000000000002</v>
      </c>
    </row>
    <row r="127" spans="1:7" hidden="1" x14ac:dyDescent="0.25">
      <c r="A127" s="539" t="str">
        <f>A55</f>
        <v xml:space="preserve">Проживание </v>
      </c>
      <c r="B127" s="540"/>
      <c r="C127" s="334"/>
      <c r="D127" s="328" t="str">
        <f>D55</f>
        <v>сутки</v>
      </c>
      <c r="E127" s="229">
        <v>0.33500000000000002</v>
      </c>
      <c r="F127" s="331">
        <f>F55</f>
        <v>1610.52</v>
      </c>
      <c r="G127" s="64">
        <f>E127*F127-0.25</f>
        <v>539.27420000000006</v>
      </c>
    </row>
    <row r="128" spans="1:7" hidden="1" x14ac:dyDescent="0.25">
      <c r="A128" s="514" t="s">
        <v>110</v>
      </c>
      <c r="B128" s="515"/>
      <c r="C128" s="327"/>
      <c r="D128" s="60"/>
      <c r="E128" s="65"/>
      <c r="F128" s="65"/>
      <c r="G128" s="275">
        <v>0</v>
      </c>
    </row>
    <row r="129" spans="1:7" x14ac:dyDescent="0.25">
      <c r="A129" s="526" t="s">
        <v>36</v>
      </c>
      <c r="B129" s="526"/>
      <c r="C129" s="526"/>
      <c r="D129" s="526"/>
      <c r="E129" s="526"/>
      <c r="F129" s="526"/>
      <c r="G129" s="176"/>
    </row>
    <row r="130" spans="1:7" x14ac:dyDescent="0.25">
      <c r="D130" s="52">
        <f>D122</f>
        <v>0.41</v>
      </c>
    </row>
    <row r="131" spans="1:7" x14ac:dyDescent="0.25">
      <c r="A131" s="528" t="s">
        <v>24</v>
      </c>
      <c r="B131" s="528" t="s">
        <v>11</v>
      </c>
      <c r="C131" s="328"/>
      <c r="D131" s="528" t="s">
        <v>49</v>
      </c>
      <c r="E131" s="528" t="s">
        <v>15</v>
      </c>
      <c r="F131" s="534" t="s">
        <v>181</v>
      </c>
      <c r="G131" s="535" t="s">
        <v>6</v>
      </c>
    </row>
    <row r="132" spans="1:7" ht="3.6" customHeight="1" x14ac:dyDescent="0.25">
      <c r="A132" s="528"/>
      <c r="B132" s="528"/>
      <c r="C132" s="328"/>
      <c r="D132" s="528"/>
      <c r="E132" s="528"/>
      <c r="F132" s="534"/>
      <c r="G132" s="535"/>
    </row>
    <row r="133" spans="1:7" x14ac:dyDescent="0.25">
      <c r="A133" s="328">
        <v>1</v>
      </c>
      <c r="B133" s="328">
        <v>2</v>
      </c>
      <c r="C133" s="328"/>
      <c r="D133" s="328">
        <v>3</v>
      </c>
      <c r="E133" s="328">
        <v>4</v>
      </c>
      <c r="F133" s="328">
        <v>5</v>
      </c>
      <c r="G133" s="64" t="s">
        <v>71</v>
      </c>
    </row>
    <row r="134" spans="1:7" ht="15.75" x14ac:dyDescent="0.25">
      <c r="A134" s="441" t="s">
        <v>289</v>
      </c>
      <c r="B134" s="318" t="s">
        <v>199</v>
      </c>
      <c r="C134" s="318"/>
      <c r="D134" s="418">
        <f>300*D130</f>
        <v>122.99999999999999</v>
      </c>
      <c r="E134" s="410">
        <v>5.0199999999999996</v>
      </c>
      <c r="F134" s="328">
        <v>12</v>
      </c>
      <c r="G134" s="64">
        <f t="shared" ref="G134:G138" si="8">D134*E134*F134</f>
        <v>7409.5199999999986</v>
      </c>
    </row>
    <row r="135" spans="1:7" ht="15.75" x14ac:dyDescent="0.25">
      <c r="A135" s="441" t="s">
        <v>290</v>
      </c>
      <c r="B135" s="318" t="s">
        <v>199</v>
      </c>
      <c r="C135" s="318"/>
      <c r="D135" s="415">
        <f>41.66666666*D130</f>
        <v>17.083333330599999</v>
      </c>
      <c r="E135" s="410">
        <v>15</v>
      </c>
      <c r="F135" s="328">
        <v>12</v>
      </c>
      <c r="G135" s="64">
        <f t="shared" si="8"/>
        <v>3074.9999995079997</v>
      </c>
    </row>
    <row r="136" spans="1:7" ht="15.75" x14ac:dyDescent="0.25">
      <c r="A136" s="441" t="s">
        <v>180</v>
      </c>
      <c r="B136" s="318" t="s">
        <v>199</v>
      </c>
      <c r="C136" s="318"/>
      <c r="D136" s="416">
        <f>1*D130</f>
        <v>0.41</v>
      </c>
      <c r="E136" s="417">
        <v>2183</v>
      </c>
      <c r="F136" s="328">
        <v>12</v>
      </c>
      <c r="G136" s="64">
        <f t="shared" si="8"/>
        <v>10740.36</v>
      </c>
    </row>
    <row r="137" spans="1:7" ht="15.75" x14ac:dyDescent="0.25">
      <c r="A137" s="441" t="s">
        <v>291</v>
      </c>
      <c r="B137" s="318" t="s">
        <v>199</v>
      </c>
      <c r="C137" s="318"/>
      <c r="D137" s="416">
        <f>1*D130</f>
        <v>0.41</v>
      </c>
      <c r="E137" s="417">
        <v>8172</v>
      </c>
      <c r="F137" s="328">
        <v>12</v>
      </c>
      <c r="G137" s="64">
        <f t="shared" si="8"/>
        <v>40206.239999999998</v>
      </c>
    </row>
    <row r="138" spans="1:7" ht="15.75" x14ac:dyDescent="0.25">
      <c r="A138" s="441" t="s">
        <v>292</v>
      </c>
      <c r="B138" s="318" t="s">
        <v>199</v>
      </c>
      <c r="C138" s="318"/>
      <c r="D138" s="416">
        <f>170*D130</f>
        <v>69.7</v>
      </c>
      <c r="E138" s="417">
        <v>30.4</v>
      </c>
      <c r="F138" s="328">
        <v>1</v>
      </c>
      <c r="G138" s="64">
        <f t="shared" si="8"/>
        <v>2118.88</v>
      </c>
    </row>
    <row r="139" spans="1:7" x14ac:dyDescent="0.25">
      <c r="A139" s="536" t="s">
        <v>26</v>
      </c>
      <c r="B139" s="536"/>
      <c r="C139" s="536"/>
      <c r="D139" s="536"/>
      <c r="E139" s="536"/>
      <c r="F139" s="536"/>
      <c r="G139" s="284">
        <f>SUM(G134:G138)</f>
        <v>63549.999999507992</v>
      </c>
    </row>
    <row r="140" spans="1:7" x14ac:dyDescent="0.25">
      <c r="A140" s="526" t="s">
        <v>57</v>
      </c>
      <c r="B140" s="526"/>
      <c r="C140" s="526"/>
      <c r="D140" s="526"/>
      <c r="E140" s="526"/>
      <c r="F140" s="526"/>
    </row>
    <row r="141" spans="1:7" x14ac:dyDescent="0.25">
      <c r="D141" s="52">
        <f>D130</f>
        <v>0.41</v>
      </c>
    </row>
    <row r="142" spans="1:7" x14ac:dyDescent="0.25">
      <c r="A142" s="528" t="s">
        <v>201</v>
      </c>
      <c r="B142" s="528" t="s">
        <v>11</v>
      </c>
      <c r="C142" s="328"/>
      <c r="D142" s="528" t="s">
        <v>49</v>
      </c>
      <c r="E142" s="528" t="s">
        <v>15</v>
      </c>
      <c r="F142" s="528" t="s">
        <v>25</v>
      </c>
      <c r="G142" s="532" t="s">
        <v>6</v>
      </c>
    </row>
    <row r="143" spans="1:7" hidden="1" x14ac:dyDescent="0.25">
      <c r="A143" s="528"/>
      <c r="B143" s="528"/>
      <c r="C143" s="328"/>
      <c r="D143" s="528"/>
      <c r="E143" s="528"/>
      <c r="F143" s="528"/>
      <c r="G143" s="533"/>
    </row>
    <row r="144" spans="1:7" x14ac:dyDescent="0.25">
      <c r="A144" s="328">
        <v>1</v>
      </c>
      <c r="B144" s="328">
        <v>2</v>
      </c>
      <c r="C144" s="328"/>
      <c r="D144" s="328">
        <v>3</v>
      </c>
      <c r="E144" s="328">
        <v>4</v>
      </c>
      <c r="F144" s="328">
        <v>5</v>
      </c>
      <c r="G144" s="59" t="s">
        <v>72</v>
      </c>
    </row>
    <row r="145" spans="1:7" hidden="1" x14ac:dyDescent="0.25">
      <c r="A145" s="127" t="s">
        <v>214</v>
      </c>
      <c r="B145" s="328" t="s">
        <v>126</v>
      </c>
      <c r="C145" s="328"/>
      <c r="D145" s="328">
        <v>0</v>
      </c>
      <c r="E145" s="328">
        <v>0</v>
      </c>
      <c r="F145" s="328">
        <v>1</v>
      </c>
      <c r="G145" s="59">
        <f>D145*E145</f>
        <v>0</v>
      </c>
    </row>
    <row r="146" spans="1:7" x14ac:dyDescent="0.25">
      <c r="A146" s="55" t="s">
        <v>182</v>
      </c>
      <c r="B146" s="328" t="s">
        <v>22</v>
      </c>
      <c r="C146" s="328"/>
      <c r="D146" s="328">
        <f>1*D141</f>
        <v>0.41</v>
      </c>
      <c r="E146" s="331">
        <v>19000</v>
      </c>
      <c r="F146" s="328">
        <v>1</v>
      </c>
      <c r="G146" s="59">
        <f>D146*E146*F146</f>
        <v>7789.9999999999991</v>
      </c>
    </row>
    <row r="147" spans="1:7" x14ac:dyDescent="0.25">
      <c r="A147" s="523" t="s">
        <v>58</v>
      </c>
      <c r="B147" s="524"/>
      <c r="C147" s="524"/>
      <c r="D147" s="524"/>
      <c r="E147" s="524"/>
      <c r="F147" s="525"/>
      <c r="G147" s="291">
        <f>SUM(G145:G146)</f>
        <v>7789.9999999999991</v>
      </c>
    </row>
    <row r="148" spans="1:7" x14ac:dyDescent="0.25">
      <c r="A148" s="526" t="s">
        <v>19</v>
      </c>
      <c r="B148" s="526"/>
      <c r="C148" s="526"/>
      <c r="D148" s="526"/>
      <c r="E148" s="526"/>
      <c r="F148" s="526"/>
    </row>
    <row r="149" spans="1:7" x14ac:dyDescent="0.25">
      <c r="A149" s="527" t="s">
        <v>20</v>
      </c>
      <c r="B149" s="527"/>
      <c r="C149" s="527"/>
      <c r="D149" s="527"/>
      <c r="E149" s="527"/>
      <c r="F149" s="527"/>
    </row>
    <row r="150" spans="1:7" x14ac:dyDescent="0.25">
      <c r="D150" s="52">
        <f>D141</f>
        <v>0.41</v>
      </c>
    </row>
    <row r="151" spans="1:7" x14ac:dyDescent="0.25">
      <c r="A151" s="528" t="s">
        <v>21</v>
      </c>
      <c r="B151" s="528" t="s">
        <v>11</v>
      </c>
      <c r="C151" s="328"/>
      <c r="D151" s="528" t="s">
        <v>14</v>
      </c>
      <c r="E151" s="528" t="s">
        <v>15</v>
      </c>
      <c r="F151" s="528" t="s">
        <v>6</v>
      </c>
    </row>
    <row r="152" spans="1:7" x14ac:dyDescent="0.25">
      <c r="A152" s="528"/>
      <c r="B152" s="528"/>
      <c r="C152" s="328"/>
      <c r="D152" s="528"/>
      <c r="E152" s="528"/>
      <c r="F152" s="528"/>
    </row>
    <row r="153" spans="1:7" x14ac:dyDescent="0.25">
      <c r="A153" s="329">
        <v>1</v>
      </c>
      <c r="B153" s="329">
        <v>2</v>
      </c>
      <c r="C153" s="329"/>
      <c r="D153" s="329">
        <v>3</v>
      </c>
      <c r="E153" s="329">
        <v>7</v>
      </c>
      <c r="F153" s="329" t="s">
        <v>184</v>
      </c>
    </row>
    <row r="154" spans="1:7" ht="15.75" x14ac:dyDescent="0.25">
      <c r="A154" s="318" t="s">
        <v>207</v>
      </c>
      <c r="B154" s="318" t="str">
        <f>$B$146</f>
        <v>договор</v>
      </c>
      <c r="C154" s="318"/>
      <c r="D154" s="160">
        <f>12*D150</f>
        <v>4.92</v>
      </c>
      <c r="E154" s="420">
        <v>2000</v>
      </c>
      <c r="F154" s="331">
        <f>D154*E154</f>
        <v>9840</v>
      </c>
    </row>
    <row r="155" spans="1:7" ht="15.75" x14ac:dyDescent="0.25">
      <c r="A155" s="95" t="s">
        <v>187</v>
      </c>
      <c r="B155" s="318" t="str">
        <f t="shared" ref="B155:B175" si="9">$B$146</f>
        <v>договор</v>
      </c>
      <c r="C155" s="95"/>
      <c r="D155" s="160">
        <f>2*D150</f>
        <v>0.82</v>
      </c>
      <c r="E155" s="420">
        <v>9255</v>
      </c>
      <c r="F155" s="331">
        <f t="shared" ref="F155:F186" si="10">D155*E155</f>
        <v>7589.0999999999995</v>
      </c>
    </row>
    <row r="156" spans="1:7" ht="15.75" x14ac:dyDescent="0.25">
      <c r="A156" s="95" t="s">
        <v>210</v>
      </c>
      <c r="B156" s="318" t="str">
        <f t="shared" si="9"/>
        <v>договор</v>
      </c>
      <c r="C156" s="95"/>
      <c r="D156" s="160">
        <f>1*D150</f>
        <v>0.41</v>
      </c>
      <c r="E156" s="420">
        <v>12104.4</v>
      </c>
      <c r="F156" s="331">
        <f t="shared" si="10"/>
        <v>4962.8039999999992</v>
      </c>
    </row>
    <row r="157" spans="1:7" ht="30" customHeight="1" x14ac:dyDescent="0.25">
      <c r="A157" s="95" t="s">
        <v>112</v>
      </c>
      <c r="B157" s="318" t="str">
        <f t="shared" si="9"/>
        <v>договор</v>
      </c>
      <c r="C157" s="95"/>
      <c r="D157" s="160">
        <f>1*D150</f>
        <v>0.41</v>
      </c>
      <c r="E157" s="420">
        <v>50000</v>
      </c>
      <c r="F157" s="331">
        <f t="shared" si="10"/>
        <v>20500</v>
      </c>
    </row>
    <row r="158" spans="1:7" ht="15.75" x14ac:dyDescent="0.25">
      <c r="A158" s="95" t="s">
        <v>215</v>
      </c>
      <c r="B158" s="318" t="str">
        <f t="shared" si="9"/>
        <v>договор</v>
      </c>
      <c r="C158" s="95"/>
      <c r="D158" s="160">
        <f>120*D150</f>
        <v>49.199999999999996</v>
      </c>
      <c r="E158" s="420">
        <v>175.75</v>
      </c>
      <c r="F158" s="331">
        <f t="shared" si="10"/>
        <v>8646.9</v>
      </c>
    </row>
    <row r="159" spans="1:7" ht="15.75" x14ac:dyDescent="0.25">
      <c r="A159" s="95" t="s">
        <v>293</v>
      </c>
      <c r="B159" s="318" t="str">
        <f t="shared" si="9"/>
        <v>договор</v>
      </c>
      <c r="C159" s="95"/>
      <c r="D159" s="419">
        <f>12*D150</f>
        <v>4.92</v>
      </c>
      <c r="E159" s="182">
        <v>1000</v>
      </c>
      <c r="F159" s="331">
        <f t="shared" si="10"/>
        <v>4920</v>
      </c>
    </row>
    <row r="160" spans="1:7" ht="15.75" x14ac:dyDescent="0.25">
      <c r="A160" s="95" t="s">
        <v>294</v>
      </c>
      <c r="B160" s="318" t="str">
        <f t="shared" si="9"/>
        <v>договор</v>
      </c>
      <c r="C160" s="95"/>
      <c r="D160" s="419">
        <f>1*D150</f>
        <v>0.41</v>
      </c>
      <c r="E160" s="182">
        <v>22295.599999999999</v>
      </c>
      <c r="F160" s="331">
        <f t="shared" si="10"/>
        <v>9141.1959999999981</v>
      </c>
    </row>
    <row r="161" spans="1:6" ht="15.75" x14ac:dyDescent="0.25">
      <c r="A161" s="439" t="s">
        <v>217</v>
      </c>
      <c r="B161" s="318" t="str">
        <f t="shared" si="9"/>
        <v>договор</v>
      </c>
      <c r="C161" s="268"/>
      <c r="D161" s="171">
        <f>5*D150</f>
        <v>2.0499999999999998</v>
      </c>
      <c r="E161" s="171">
        <v>8000</v>
      </c>
      <c r="F161" s="331">
        <f t="shared" si="10"/>
        <v>16400</v>
      </c>
    </row>
    <row r="162" spans="1:6" x14ac:dyDescent="0.25">
      <c r="A162" s="405" t="s">
        <v>295</v>
      </c>
      <c r="B162" s="318" t="str">
        <f t="shared" si="9"/>
        <v>договор</v>
      </c>
      <c r="C162" s="95"/>
      <c r="D162" s="421">
        <f>2*D150</f>
        <v>0.82</v>
      </c>
      <c r="E162" s="423">
        <v>5000</v>
      </c>
      <c r="F162" s="331">
        <f t="shared" si="10"/>
        <v>4100</v>
      </c>
    </row>
    <row r="163" spans="1:6" ht="15.75" x14ac:dyDescent="0.25">
      <c r="A163" s="318" t="s">
        <v>202</v>
      </c>
      <c r="B163" s="318" t="str">
        <f t="shared" si="9"/>
        <v>договор</v>
      </c>
      <c r="C163" s="95"/>
      <c r="D163" s="70">
        <f>1*D150</f>
        <v>0.41</v>
      </c>
      <c r="E163" s="422">
        <v>1617</v>
      </c>
      <c r="F163" s="331">
        <f t="shared" si="10"/>
        <v>662.96999999999991</v>
      </c>
    </row>
    <row r="164" spans="1:6" ht="15.75" x14ac:dyDescent="0.25">
      <c r="A164" s="318" t="s">
        <v>218</v>
      </c>
      <c r="B164" s="318" t="str">
        <f t="shared" si="9"/>
        <v>договор</v>
      </c>
      <c r="C164" s="95"/>
      <c r="D164" s="70">
        <f>1*D150</f>
        <v>0.41</v>
      </c>
      <c r="E164" s="422">
        <v>19500</v>
      </c>
      <c r="F164" s="331">
        <f t="shared" si="10"/>
        <v>7994.9999999999991</v>
      </c>
    </row>
    <row r="165" spans="1:6" ht="15.75" x14ac:dyDescent="0.25">
      <c r="A165" s="318" t="s">
        <v>186</v>
      </c>
      <c r="B165" s="318" t="str">
        <f t="shared" si="9"/>
        <v>договор</v>
      </c>
      <c r="C165" s="95"/>
      <c r="D165" s="70">
        <f>247*D150</f>
        <v>101.27</v>
      </c>
      <c r="E165" s="422">
        <v>90</v>
      </c>
      <c r="F165" s="331">
        <f t="shared" si="10"/>
        <v>9114.2999999999993</v>
      </c>
    </row>
    <row r="166" spans="1:6" ht="15.75" x14ac:dyDescent="0.25">
      <c r="A166" s="318" t="s">
        <v>208</v>
      </c>
      <c r="B166" s="318" t="str">
        <f t="shared" si="9"/>
        <v>договор</v>
      </c>
      <c r="C166" s="95"/>
      <c r="D166" s="70">
        <f>12*D150</f>
        <v>4.92</v>
      </c>
      <c r="E166" s="422">
        <v>8000</v>
      </c>
      <c r="F166" s="331">
        <f t="shared" si="10"/>
        <v>39360</v>
      </c>
    </row>
    <row r="167" spans="1:6" ht="15.75" x14ac:dyDescent="0.25">
      <c r="A167" s="318" t="s">
        <v>209</v>
      </c>
      <c r="B167" s="318" t="str">
        <f t="shared" si="9"/>
        <v>договор</v>
      </c>
      <c r="C167" s="269"/>
      <c r="D167" s="70">
        <f>12*D150</f>
        <v>4.92</v>
      </c>
      <c r="E167" s="422">
        <v>5000</v>
      </c>
      <c r="F167" s="331">
        <f t="shared" si="10"/>
        <v>24600</v>
      </c>
    </row>
    <row r="168" spans="1:6" ht="15.75" x14ac:dyDescent="0.25">
      <c r="A168" s="318" t="s">
        <v>213</v>
      </c>
      <c r="B168" s="318" t="str">
        <f t="shared" si="9"/>
        <v>договор</v>
      </c>
      <c r="C168" s="269"/>
      <c r="D168" s="70">
        <f>1*D150</f>
        <v>0.41</v>
      </c>
      <c r="E168" s="422">
        <v>31500</v>
      </c>
      <c r="F168" s="331">
        <f t="shared" si="10"/>
        <v>12915</v>
      </c>
    </row>
    <row r="169" spans="1:6" ht="15.75" x14ac:dyDescent="0.25">
      <c r="A169" s="318" t="s">
        <v>296</v>
      </c>
      <c r="B169" s="318" t="str">
        <f t="shared" si="9"/>
        <v>договор</v>
      </c>
      <c r="C169" s="269"/>
      <c r="D169" s="70">
        <f>4*D150</f>
        <v>1.64</v>
      </c>
      <c r="E169" s="422">
        <v>3805.5</v>
      </c>
      <c r="F169" s="331">
        <f t="shared" si="10"/>
        <v>6241.0199999999995</v>
      </c>
    </row>
    <row r="170" spans="1:6" ht="15.75" x14ac:dyDescent="0.25">
      <c r="A170" s="318" t="s">
        <v>219</v>
      </c>
      <c r="B170" s="318" t="str">
        <f t="shared" si="9"/>
        <v>договор</v>
      </c>
      <c r="C170" s="269"/>
      <c r="D170" s="70">
        <f>1*D150</f>
        <v>0.41</v>
      </c>
      <c r="E170" s="422">
        <v>18512</v>
      </c>
      <c r="F170" s="331">
        <f t="shared" si="10"/>
        <v>7589.9199999999992</v>
      </c>
    </row>
    <row r="171" spans="1:6" ht="15.75" x14ac:dyDescent="0.25">
      <c r="A171" s="318" t="s">
        <v>211</v>
      </c>
      <c r="B171" s="318" t="str">
        <f t="shared" si="9"/>
        <v>договор</v>
      </c>
      <c r="C171" s="269"/>
      <c r="D171" s="70">
        <f>1*D150</f>
        <v>0.41</v>
      </c>
      <c r="E171" s="422">
        <v>3600.68</v>
      </c>
      <c r="F171" s="331">
        <f t="shared" si="10"/>
        <v>1476.2787999999998</v>
      </c>
    </row>
    <row r="172" spans="1:6" ht="27" x14ac:dyDescent="0.25">
      <c r="A172" s="424" t="s">
        <v>297</v>
      </c>
      <c r="B172" s="318" t="str">
        <f t="shared" si="9"/>
        <v>договор</v>
      </c>
      <c r="C172" s="269"/>
      <c r="D172" s="421">
        <f>1*D150</f>
        <v>0.41</v>
      </c>
      <c r="E172" s="423">
        <v>1000</v>
      </c>
      <c r="F172" s="331">
        <f t="shared" si="10"/>
        <v>410</v>
      </c>
    </row>
    <row r="173" spans="1:6" x14ac:dyDescent="0.25">
      <c r="A173" s="424" t="s">
        <v>298</v>
      </c>
      <c r="B173" s="318" t="str">
        <f t="shared" si="9"/>
        <v>договор</v>
      </c>
      <c r="C173" s="269"/>
      <c r="D173" s="421">
        <f>1*D150</f>
        <v>0.41</v>
      </c>
      <c r="E173" s="423">
        <v>5000</v>
      </c>
      <c r="F173" s="331">
        <f t="shared" si="10"/>
        <v>2050</v>
      </c>
    </row>
    <row r="174" spans="1:6" x14ac:dyDescent="0.25">
      <c r="A174" s="424" t="s">
        <v>299</v>
      </c>
      <c r="B174" s="318" t="str">
        <f t="shared" si="9"/>
        <v>договор</v>
      </c>
      <c r="C174" s="269"/>
      <c r="D174" s="421">
        <f>1*D150</f>
        <v>0.41</v>
      </c>
      <c r="E174" s="423">
        <v>20718.32</v>
      </c>
      <c r="F174" s="331">
        <f t="shared" si="10"/>
        <v>8494.511199999999</v>
      </c>
    </row>
    <row r="175" spans="1:6" x14ac:dyDescent="0.25">
      <c r="A175" s="424" t="s">
        <v>300</v>
      </c>
      <c r="B175" s="318" t="str">
        <f t="shared" si="9"/>
        <v>договор</v>
      </c>
      <c r="C175" s="269"/>
      <c r="D175" s="421">
        <f>5*D150</f>
        <v>2.0499999999999998</v>
      </c>
      <c r="E175" s="423">
        <v>100</v>
      </c>
      <c r="F175" s="331">
        <f t="shared" si="10"/>
        <v>204.99999999999997</v>
      </c>
    </row>
    <row r="176" spans="1:6" hidden="1" x14ac:dyDescent="0.25">
      <c r="A176" s="442"/>
      <c r="B176" s="351"/>
      <c r="C176" s="443"/>
      <c r="D176" s="351"/>
      <c r="E176" s="444">
        <v>9600</v>
      </c>
      <c r="F176" s="248">
        <f t="shared" si="10"/>
        <v>0</v>
      </c>
    </row>
    <row r="177" spans="1:6" hidden="1" x14ac:dyDescent="0.25">
      <c r="A177" s="267"/>
      <c r="B177" s="318"/>
      <c r="C177" s="269"/>
      <c r="D177" s="318"/>
      <c r="E177" s="270">
        <v>9500</v>
      </c>
      <c r="F177" s="331">
        <f t="shared" si="10"/>
        <v>0</v>
      </c>
    </row>
    <row r="178" spans="1:6" hidden="1" x14ac:dyDescent="0.25">
      <c r="A178" s="267"/>
      <c r="B178" s="318"/>
      <c r="C178" s="269"/>
      <c r="D178" s="318"/>
      <c r="E178" s="270">
        <v>5000</v>
      </c>
      <c r="F178" s="331">
        <f t="shared" si="10"/>
        <v>0</v>
      </c>
    </row>
    <row r="179" spans="1:6" hidden="1" x14ac:dyDescent="0.25">
      <c r="A179" s="267"/>
      <c r="B179" s="318"/>
      <c r="C179" s="269"/>
      <c r="D179" s="318"/>
      <c r="E179" s="270">
        <v>15000</v>
      </c>
      <c r="F179" s="331">
        <f t="shared" si="10"/>
        <v>0</v>
      </c>
    </row>
    <row r="180" spans="1:6" hidden="1" x14ac:dyDescent="0.25">
      <c r="A180" s="94"/>
      <c r="B180" s="318"/>
      <c r="C180" s="95"/>
      <c r="D180" s="318"/>
      <c r="E180" s="351">
        <v>2000</v>
      </c>
      <c r="F180" s="331">
        <f t="shared" si="10"/>
        <v>0</v>
      </c>
    </row>
    <row r="181" spans="1:6" hidden="1" x14ac:dyDescent="0.25">
      <c r="A181" s="94"/>
      <c r="B181" s="318"/>
      <c r="C181" s="95"/>
      <c r="D181" s="318"/>
      <c r="E181" s="351">
        <v>2000</v>
      </c>
      <c r="F181" s="331">
        <f t="shared" si="10"/>
        <v>0</v>
      </c>
    </row>
    <row r="182" spans="1:6" hidden="1" x14ac:dyDescent="0.25">
      <c r="A182" s="94"/>
      <c r="B182" s="318"/>
      <c r="C182" s="95"/>
      <c r="D182" s="318"/>
      <c r="E182" s="351">
        <v>2000</v>
      </c>
      <c r="F182" s="331">
        <f t="shared" si="10"/>
        <v>0</v>
      </c>
    </row>
    <row r="183" spans="1:6" hidden="1" x14ac:dyDescent="0.25">
      <c r="A183" s="94"/>
      <c r="B183" s="318"/>
      <c r="C183" s="95"/>
      <c r="D183" s="318"/>
      <c r="E183" s="351">
        <v>2000</v>
      </c>
      <c r="F183" s="331">
        <f t="shared" si="10"/>
        <v>0</v>
      </c>
    </row>
    <row r="184" spans="1:6" hidden="1" x14ac:dyDescent="0.25">
      <c r="A184" s="94"/>
      <c r="B184" s="318"/>
      <c r="C184" s="95"/>
      <c r="D184" s="318"/>
      <c r="E184" s="351">
        <v>2000</v>
      </c>
      <c r="F184" s="331">
        <f t="shared" si="10"/>
        <v>0</v>
      </c>
    </row>
    <row r="185" spans="1:6" hidden="1" x14ac:dyDescent="0.25">
      <c r="A185" s="94"/>
      <c r="B185" s="318"/>
      <c r="C185" s="95"/>
      <c r="D185" s="318"/>
      <c r="E185" s="351">
        <v>2500</v>
      </c>
      <c r="F185" s="331">
        <f t="shared" si="10"/>
        <v>0</v>
      </c>
    </row>
    <row r="186" spans="1:6" hidden="1" x14ac:dyDescent="0.25">
      <c r="A186" s="94"/>
      <c r="B186" s="318"/>
      <c r="C186" s="95"/>
      <c r="D186" s="318"/>
      <c r="E186" s="318">
        <v>7500</v>
      </c>
      <c r="F186" s="331">
        <f t="shared" si="10"/>
        <v>0</v>
      </c>
    </row>
    <row r="187" spans="1:6" x14ac:dyDescent="0.25">
      <c r="A187" s="516" t="s">
        <v>23</v>
      </c>
      <c r="B187" s="517"/>
      <c r="C187" s="517"/>
      <c r="D187" s="517"/>
      <c r="E187" s="518"/>
      <c r="F187" s="292">
        <f>SUM(F154:F186)</f>
        <v>207214.00000000003</v>
      </c>
    </row>
    <row r="188" spans="1:6" x14ac:dyDescent="0.25">
      <c r="A188" s="519" t="s">
        <v>29</v>
      </c>
      <c r="B188" s="520"/>
      <c r="C188" s="520"/>
      <c r="D188" s="520"/>
      <c r="E188" s="520"/>
      <c r="F188" s="521"/>
    </row>
    <row r="189" spans="1:6" x14ac:dyDescent="0.25">
      <c r="A189" s="431">
        <f>D150</f>
        <v>0.41</v>
      </c>
      <c r="B189" s="432"/>
      <c r="C189" s="432"/>
      <c r="D189" s="432"/>
      <c r="E189" s="432"/>
      <c r="F189" s="433"/>
    </row>
    <row r="190" spans="1:6" x14ac:dyDescent="0.25">
      <c r="A190" s="522" t="s">
        <v>30</v>
      </c>
      <c r="B190" s="522" t="s">
        <v>11</v>
      </c>
      <c r="C190" s="340"/>
      <c r="D190" s="522" t="s">
        <v>14</v>
      </c>
      <c r="E190" s="522" t="s">
        <v>15</v>
      </c>
      <c r="F190" s="522" t="s">
        <v>6</v>
      </c>
    </row>
    <row r="191" spans="1:6" x14ac:dyDescent="0.25">
      <c r="A191" s="522"/>
      <c r="B191" s="522"/>
      <c r="C191" s="340"/>
      <c r="D191" s="522"/>
      <c r="E191" s="522"/>
      <c r="F191" s="522"/>
    </row>
    <row r="192" spans="1:6" x14ac:dyDescent="0.25">
      <c r="A192" s="340">
        <v>1</v>
      </c>
      <c r="B192" s="340">
        <v>2</v>
      </c>
      <c r="C192" s="340"/>
      <c r="D192" s="340">
        <v>3</v>
      </c>
      <c r="E192" s="340">
        <v>4</v>
      </c>
      <c r="F192" s="340" t="s">
        <v>113</v>
      </c>
    </row>
    <row r="193" spans="1:7" ht="16.5" x14ac:dyDescent="0.25">
      <c r="A193" s="425" t="str">
        <f>Лист1!B3</f>
        <v>Пиломатериал</v>
      </c>
      <c r="B193" s="221" t="s">
        <v>88</v>
      </c>
      <c r="C193" s="218"/>
      <c r="D193" s="218">
        <f>Лист1!C3*A189</f>
        <v>2.1729999999999996</v>
      </c>
      <c r="E193" s="434">
        <f>Лист1!D3</f>
        <v>7500</v>
      </c>
      <c r="F193" s="220">
        <f>D193*E193</f>
        <v>16297.499999999996</v>
      </c>
      <c r="G193" s="445"/>
    </row>
    <row r="194" spans="1:7" ht="16.5" x14ac:dyDescent="0.25">
      <c r="A194" s="425" t="str">
        <f>Лист1!B4</f>
        <v>Катридж CN54AE HP 933XL</v>
      </c>
      <c r="B194" s="221" t="s">
        <v>88</v>
      </c>
      <c r="C194" s="218"/>
      <c r="D194" s="218">
        <f>Лист1!C4*A189</f>
        <v>3.69</v>
      </c>
      <c r="E194" s="434">
        <f>Лист1!D4</f>
        <v>1860</v>
      </c>
      <c r="F194" s="220">
        <f t="shared" ref="F194:F257" si="11">D194*E194</f>
        <v>6863.4</v>
      </c>
      <c r="G194" s="445"/>
    </row>
    <row r="195" spans="1:7" ht="15" customHeight="1" x14ac:dyDescent="0.25">
      <c r="A195" s="425" t="str">
        <f>Лист1!B5</f>
        <v>Катридж CN54AE HP 932XL</v>
      </c>
      <c r="B195" s="221" t="s">
        <v>88</v>
      </c>
      <c r="C195" s="218"/>
      <c r="D195" s="218">
        <f>Лист1!C5*A189</f>
        <v>1.23</v>
      </c>
      <c r="E195" s="434">
        <f>Лист1!D5</f>
        <v>3689</v>
      </c>
      <c r="F195" s="220">
        <f t="shared" si="11"/>
        <v>4537.47</v>
      </c>
      <c r="G195" s="445"/>
    </row>
    <row r="196" spans="1:7" ht="15" customHeight="1" x14ac:dyDescent="0.25">
      <c r="A196" s="425" t="str">
        <f>Лист1!B6</f>
        <v>Чернила Canon Gl-490C PIXMA</v>
      </c>
      <c r="B196" s="221" t="s">
        <v>88</v>
      </c>
      <c r="C196" s="218"/>
      <c r="D196" s="218">
        <f>Лист1!C6*A189</f>
        <v>4.92</v>
      </c>
      <c r="E196" s="434">
        <f>Лист1!D6</f>
        <v>800</v>
      </c>
      <c r="F196" s="220">
        <f t="shared" si="11"/>
        <v>3936</v>
      </c>
      <c r="G196" s="445"/>
    </row>
    <row r="197" spans="1:7" ht="15" customHeight="1" x14ac:dyDescent="0.25">
      <c r="A197" s="425" t="str">
        <f>Лист1!B7</f>
        <v>Бумага А4 500 шт. SvetoCopy</v>
      </c>
      <c r="B197" s="221" t="s">
        <v>88</v>
      </c>
      <c r="C197" s="218"/>
      <c r="D197" s="218">
        <f>Лист1!C7*A189</f>
        <v>12.299999999999999</v>
      </c>
      <c r="E197" s="434">
        <f>Лист1!D7</f>
        <v>300</v>
      </c>
      <c r="F197" s="220">
        <f t="shared" si="11"/>
        <v>3689.9999999999995</v>
      </c>
      <c r="G197" s="445"/>
    </row>
    <row r="198" spans="1:7" ht="16.5" x14ac:dyDescent="0.25">
      <c r="A198" s="425" t="str">
        <f>Лист1!B8</f>
        <v>Бумага А3 500 шт. SvetoCopy</v>
      </c>
      <c r="B198" s="221" t="s">
        <v>88</v>
      </c>
      <c r="C198" s="218"/>
      <c r="D198" s="218">
        <f>Лист1!C8*A189</f>
        <v>8.1999999999999993</v>
      </c>
      <c r="E198" s="434">
        <f>Лист1!D8</f>
        <v>400</v>
      </c>
      <c r="F198" s="220">
        <f t="shared" si="11"/>
        <v>3279.9999999999995</v>
      </c>
      <c r="G198" s="445"/>
    </row>
    <row r="199" spans="1:7" ht="16.5" x14ac:dyDescent="0.25">
      <c r="A199" s="425" t="str">
        <f>Лист1!B9</f>
        <v>Мышь USB</v>
      </c>
      <c r="B199" s="221" t="s">
        <v>88</v>
      </c>
      <c r="C199" s="218"/>
      <c r="D199" s="218">
        <f>Лист1!C9*A189</f>
        <v>1.64</v>
      </c>
      <c r="E199" s="434">
        <f>Лист1!D9</f>
        <v>500</v>
      </c>
      <c r="F199" s="220">
        <f t="shared" si="11"/>
        <v>820</v>
      </c>
      <c r="G199" s="445"/>
    </row>
    <row r="200" spans="1:7" ht="16.5" x14ac:dyDescent="0.25">
      <c r="A200" s="425" t="str">
        <f>Лист1!B10</f>
        <v xml:space="preserve">Мешки для мусора </v>
      </c>
      <c r="B200" s="221" t="s">
        <v>88</v>
      </c>
      <c r="C200" s="218"/>
      <c r="D200" s="218">
        <f>Лист1!C10*A189</f>
        <v>8.1999999999999993</v>
      </c>
      <c r="E200" s="434">
        <f>Лист1!D10</f>
        <v>100</v>
      </c>
      <c r="F200" s="220">
        <f t="shared" si="11"/>
        <v>819.99999999999989</v>
      </c>
      <c r="G200" s="445"/>
    </row>
    <row r="201" spans="1:7" ht="16.5" x14ac:dyDescent="0.25">
      <c r="A201" s="425" t="str">
        <f>Лист1!B11</f>
        <v>Бытовая химия</v>
      </c>
      <c r="B201" s="221" t="s">
        <v>88</v>
      </c>
      <c r="C201" s="218"/>
      <c r="D201" s="218">
        <f>Лист1!C11*A189</f>
        <v>0.41</v>
      </c>
      <c r="E201" s="434">
        <f>Лист1!D11</f>
        <v>1652</v>
      </c>
      <c r="F201" s="220">
        <f t="shared" si="11"/>
        <v>677.31999999999994</v>
      </c>
      <c r="G201" s="445"/>
    </row>
    <row r="202" spans="1:7" ht="15" customHeight="1" x14ac:dyDescent="0.25">
      <c r="A202" s="425" t="str">
        <f>Лист1!B12</f>
        <v>Фанера</v>
      </c>
      <c r="B202" s="221" t="s">
        <v>88</v>
      </c>
      <c r="C202" s="218"/>
      <c r="D202" s="218">
        <f>Лист1!C12*A189</f>
        <v>0.41</v>
      </c>
      <c r="E202" s="434">
        <f>Лист1!D12</f>
        <v>1000</v>
      </c>
      <c r="F202" s="220">
        <f t="shared" si="11"/>
        <v>410</v>
      </c>
      <c r="G202" s="445"/>
    </row>
    <row r="203" spans="1:7" ht="15" customHeight="1" x14ac:dyDescent="0.25">
      <c r="A203" s="425" t="str">
        <f>Лист1!B13</f>
        <v>Антифриз</v>
      </c>
      <c r="B203" s="221" t="s">
        <v>88</v>
      </c>
      <c r="C203" s="218"/>
      <c r="D203" s="218">
        <f>Лист1!C13*A189</f>
        <v>12.299999999999999</v>
      </c>
      <c r="E203" s="434">
        <f>Лист1!D13</f>
        <v>183</v>
      </c>
      <c r="F203" s="220">
        <f t="shared" si="11"/>
        <v>2250.8999999999996</v>
      </c>
      <c r="G203" s="445"/>
    </row>
    <row r="204" spans="1:7" ht="15" customHeight="1" x14ac:dyDescent="0.25">
      <c r="A204" s="425" t="str">
        <f>Лист1!B14</f>
        <v>Саморезы</v>
      </c>
      <c r="B204" s="221" t="s">
        <v>88</v>
      </c>
      <c r="C204" s="218"/>
      <c r="D204" s="218">
        <f>Лист1!C14*A189</f>
        <v>4.0999999999999996</v>
      </c>
      <c r="E204" s="434">
        <f>Лист1!D14</f>
        <v>100</v>
      </c>
      <c r="F204" s="220">
        <f t="shared" si="11"/>
        <v>409.99999999999994</v>
      </c>
      <c r="G204" s="445"/>
    </row>
    <row r="205" spans="1:7" ht="15" customHeight="1" x14ac:dyDescent="0.25">
      <c r="A205" s="425" t="str">
        <f>Лист1!B15</f>
        <v>Инструмент металлический ручной</v>
      </c>
      <c r="B205" s="221" t="s">
        <v>88</v>
      </c>
      <c r="C205" s="218"/>
      <c r="D205" s="218">
        <f>Лист1!C15*A189</f>
        <v>2.0499999999999998</v>
      </c>
      <c r="E205" s="434">
        <f>Лист1!D15</f>
        <v>301</v>
      </c>
      <c r="F205" s="220">
        <f t="shared" si="11"/>
        <v>617.04999999999995</v>
      </c>
      <c r="G205" s="445"/>
    </row>
    <row r="206" spans="1:7" ht="15" customHeight="1" x14ac:dyDescent="0.25">
      <c r="A206" s="425" t="str">
        <f>Лист1!B16</f>
        <v>Краска эмаль</v>
      </c>
      <c r="B206" s="221" t="s">
        <v>88</v>
      </c>
      <c r="C206" s="218"/>
      <c r="D206" s="218">
        <f>Лист1!C16*0.41</f>
        <v>12.299999999999999</v>
      </c>
      <c r="E206" s="434">
        <f>Лист1!D16</f>
        <v>250</v>
      </c>
      <c r="F206" s="220">
        <f t="shared" si="11"/>
        <v>3074.9999999999995</v>
      </c>
      <c r="G206" s="445"/>
    </row>
    <row r="207" spans="1:7" ht="15" customHeight="1" x14ac:dyDescent="0.25">
      <c r="A207" s="425" t="str">
        <f>Лист1!B17</f>
        <v>Краска ВДН</v>
      </c>
      <c r="B207" s="221" t="s">
        <v>88</v>
      </c>
      <c r="C207" s="318"/>
      <c r="D207" s="218">
        <f>Лист1!C17*0.41</f>
        <v>2.0499999999999998</v>
      </c>
      <c r="E207" s="434">
        <f>Лист1!D17</f>
        <v>401</v>
      </c>
      <c r="F207" s="220">
        <f t="shared" si="11"/>
        <v>822.05</v>
      </c>
      <c r="G207" s="445"/>
    </row>
    <row r="208" spans="1:7" ht="15" customHeight="1" x14ac:dyDescent="0.25">
      <c r="A208" s="425" t="str">
        <f>Лист1!B18</f>
        <v>Кисти</v>
      </c>
      <c r="B208" s="221" t="s">
        <v>88</v>
      </c>
      <c r="C208" s="318"/>
      <c r="D208" s="218">
        <f>Лист1!C18*A189</f>
        <v>8.1999999999999993</v>
      </c>
      <c r="E208" s="434">
        <f>Лист1!D18</f>
        <v>50</v>
      </c>
      <c r="F208" s="220">
        <f t="shared" si="11"/>
        <v>409.99999999999994</v>
      </c>
      <c r="G208" s="445"/>
    </row>
    <row r="209" spans="1:7" ht="15" customHeight="1" x14ac:dyDescent="0.25">
      <c r="A209" s="425" t="str">
        <f>Лист1!B19</f>
        <v>Перчатка пвх</v>
      </c>
      <c r="B209" s="221" t="s">
        <v>88</v>
      </c>
      <c r="C209" s="318"/>
      <c r="D209" s="218">
        <f>Лист1!C19*0.41</f>
        <v>16.399999999999999</v>
      </c>
      <c r="E209" s="434">
        <f>Лист1!D19</f>
        <v>30</v>
      </c>
      <c r="F209" s="220">
        <f t="shared" si="11"/>
        <v>491.99999999999994</v>
      </c>
      <c r="G209" s="445"/>
    </row>
    <row r="210" spans="1:7" ht="15" customHeight="1" x14ac:dyDescent="0.25">
      <c r="A210" s="425" t="str">
        <f>Лист1!B20</f>
        <v>Грабли, лопаты</v>
      </c>
      <c r="B210" s="221" t="s">
        <v>88</v>
      </c>
      <c r="C210" s="318"/>
      <c r="D210" s="218">
        <f>Лист1!C20*0.41</f>
        <v>4.0999999999999996</v>
      </c>
      <c r="E210" s="434">
        <f>Лист1!D20</f>
        <v>118.5</v>
      </c>
      <c r="F210" s="220">
        <f t="shared" si="11"/>
        <v>485.84999999999997</v>
      </c>
      <c r="G210" s="445"/>
    </row>
    <row r="211" spans="1:7" ht="15" customHeight="1" x14ac:dyDescent="0.25">
      <c r="A211" s="425" t="str">
        <f>Лист1!B21</f>
        <v>Молоток</v>
      </c>
      <c r="B211" s="221" t="s">
        <v>88</v>
      </c>
      <c r="C211" s="318"/>
      <c r="D211" s="218">
        <f>Лист1!C21*0.41</f>
        <v>1.23</v>
      </c>
      <c r="E211" s="434">
        <f>Лист1!D21</f>
        <v>100</v>
      </c>
      <c r="F211" s="220">
        <f t="shared" si="11"/>
        <v>123</v>
      </c>
      <c r="G211" s="445"/>
    </row>
    <row r="212" spans="1:7" ht="15" customHeight="1" x14ac:dyDescent="0.25">
      <c r="A212" s="425" t="str">
        <f>Лист1!B22</f>
        <v>Гвозди</v>
      </c>
      <c r="B212" s="221" t="s">
        <v>88</v>
      </c>
      <c r="C212" s="318"/>
      <c r="D212" s="218">
        <f>Лист1!C22*A189</f>
        <v>0.82</v>
      </c>
      <c r="E212" s="434">
        <f>Лист1!D22</f>
        <v>27.5</v>
      </c>
      <c r="F212" s="220">
        <f t="shared" si="11"/>
        <v>22.549999999999997</v>
      </c>
      <c r="G212" s="445"/>
    </row>
    <row r="213" spans="1:7" ht="15" customHeight="1" x14ac:dyDescent="0.25">
      <c r="A213" s="425" t="str">
        <f>Лист1!B23</f>
        <v>Тонер НР</v>
      </c>
      <c r="B213" s="221" t="s">
        <v>88</v>
      </c>
      <c r="C213" s="318"/>
      <c r="D213" s="218">
        <f>Лист1!C23*A189</f>
        <v>0.82</v>
      </c>
      <c r="E213" s="434">
        <f>Лист1!D23</f>
        <v>2200</v>
      </c>
      <c r="F213" s="220">
        <f t="shared" si="11"/>
        <v>1804</v>
      </c>
      <c r="G213" s="445"/>
    </row>
    <row r="214" spans="1:7" ht="15" customHeight="1" x14ac:dyDescent="0.25">
      <c r="A214" s="425" t="str">
        <f>Лист1!B24</f>
        <v>Тонер Canon</v>
      </c>
      <c r="B214" s="221" t="s">
        <v>88</v>
      </c>
      <c r="C214" s="318"/>
      <c r="D214" s="218">
        <f>Лист1!C24*A189</f>
        <v>0.41</v>
      </c>
      <c r="E214" s="434">
        <f>Лист1!D24</f>
        <v>1600</v>
      </c>
      <c r="F214" s="220">
        <f t="shared" si="11"/>
        <v>656</v>
      </c>
      <c r="G214" s="445"/>
    </row>
    <row r="215" spans="1:7" ht="15" customHeight="1" x14ac:dyDescent="0.25">
      <c r="A215" s="425" t="str">
        <f>Лист1!B25</f>
        <v>Эмаль</v>
      </c>
      <c r="B215" s="221" t="s">
        <v>88</v>
      </c>
      <c r="C215" s="318"/>
      <c r="D215" s="218">
        <f>Лист1!C25*A189</f>
        <v>0.82</v>
      </c>
      <c r="E215" s="434">
        <f>Лист1!D25</f>
        <v>180</v>
      </c>
      <c r="F215" s="220">
        <f t="shared" si="11"/>
        <v>147.6</v>
      </c>
      <c r="G215" s="445"/>
    </row>
    <row r="216" spans="1:7" ht="15" customHeight="1" x14ac:dyDescent="0.25">
      <c r="A216" s="425" t="str">
        <f>Лист1!B26</f>
        <v>Эмаль аэрозоль</v>
      </c>
      <c r="B216" s="221" t="s">
        <v>88</v>
      </c>
      <c r="C216" s="318"/>
      <c r="D216" s="218">
        <f>Лист1!C26*A189</f>
        <v>3.28</v>
      </c>
      <c r="E216" s="434">
        <f>Лист1!D26</f>
        <v>216.5</v>
      </c>
      <c r="F216" s="220">
        <f t="shared" si="11"/>
        <v>710.12</v>
      </c>
      <c r="G216" s="445"/>
    </row>
    <row r="217" spans="1:7" ht="15" customHeight="1" x14ac:dyDescent="0.25">
      <c r="A217" s="425" t="str">
        <f>Лист1!B27</f>
        <v>пакет майка</v>
      </c>
      <c r="B217" s="221" t="s">
        <v>88</v>
      </c>
      <c r="C217" s="218"/>
      <c r="D217" s="218">
        <f>Лист1!C27*A189</f>
        <v>0.41</v>
      </c>
      <c r="E217" s="434">
        <f>Лист1!D27</f>
        <v>5</v>
      </c>
      <c r="F217" s="220">
        <f t="shared" si="11"/>
        <v>2.0499999999999998</v>
      </c>
      <c r="G217" s="445"/>
    </row>
    <row r="218" spans="1:7" ht="15" customHeight="1" x14ac:dyDescent="0.25">
      <c r="A218" s="425" t="str">
        <f>Лист1!B28</f>
        <v>шпилька резьбовая</v>
      </c>
      <c r="B218" s="221" t="s">
        <v>88</v>
      </c>
      <c r="C218" s="218"/>
      <c r="D218" s="218">
        <f>Лист1!C28*A189</f>
        <v>0.82</v>
      </c>
      <c r="E218" s="434">
        <f>Лист1!D28</f>
        <v>240</v>
      </c>
      <c r="F218" s="220">
        <f t="shared" si="11"/>
        <v>196.79999999999998</v>
      </c>
      <c r="G218" s="445"/>
    </row>
    <row r="219" spans="1:7" ht="16.5" x14ac:dyDescent="0.25">
      <c r="A219" s="425" t="str">
        <f>Лист1!B29</f>
        <v>сверло</v>
      </c>
      <c r="B219" s="221" t="s">
        <v>88</v>
      </c>
      <c r="C219" s="218"/>
      <c r="D219" s="218">
        <f>Лист1!C29*A189</f>
        <v>0.41</v>
      </c>
      <c r="E219" s="434">
        <f>Лист1!D29</f>
        <v>359</v>
      </c>
      <c r="F219" s="220">
        <f t="shared" si="11"/>
        <v>147.19</v>
      </c>
      <c r="G219" s="445"/>
    </row>
    <row r="220" spans="1:7" ht="16.5" x14ac:dyDescent="0.25">
      <c r="A220" s="425" t="str">
        <f>Лист1!B30</f>
        <v>антифриз</v>
      </c>
      <c r="B220" s="221" t="s">
        <v>88</v>
      </c>
      <c r="C220" s="218"/>
      <c r="D220" s="218">
        <f>Лист1!C30*A189</f>
        <v>0.82</v>
      </c>
      <c r="E220" s="434">
        <f>Лист1!D30</f>
        <v>560</v>
      </c>
      <c r="F220" s="220">
        <f t="shared" si="11"/>
        <v>459.2</v>
      </c>
      <c r="G220" s="445"/>
    </row>
    <row r="221" spans="1:7" ht="16.5" x14ac:dyDescent="0.25">
      <c r="A221" s="425" t="str">
        <f>Лист1!B31</f>
        <v>ледоруб</v>
      </c>
      <c r="B221" s="221" t="s">
        <v>88</v>
      </c>
      <c r="C221" s="218"/>
      <c r="D221" s="218">
        <f>Лист1!C31*A189</f>
        <v>0.41</v>
      </c>
      <c r="E221" s="434">
        <f>Лист1!D31</f>
        <v>677</v>
      </c>
      <c r="F221" s="220">
        <f t="shared" si="11"/>
        <v>277.57</v>
      </c>
      <c r="G221" s="445"/>
    </row>
    <row r="222" spans="1:7" ht="16.5" x14ac:dyDescent="0.25">
      <c r="A222" s="425" t="str">
        <f>Лист1!B32</f>
        <v>труба</v>
      </c>
      <c r="B222" s="221" t="s">
        <v>88</v>
      </c>
      <c r="C222" s="218"/>
      <c r="D222" s="218">
        <f>Лист1!C32*A189</f>
        <v>1.23</v>
      </c>
      <c r="E222" s="434">
        <f>Лист1!D32</f>
        <v>650</v>
      </c>
      <c r="F222" s="220">
        <f t="shared" si="11"/>
        <v>799.5</v>
      </c>
      <c r="G222" s="445"/>
    </row>
    <row r="223" spans="1:7" ht="16.5" x14ac:dyDescent="0.25">
      <c r="A223" s="425" t="str">
        <f>Лист1!B33</f>
        <v>кронштейн</v>
      </c>
      <c r="B223" s="221" t="s">
        <v>88</v>
      </c>
      <c r="C223" s="345"/>
      <c r="D223" s="218">
        <f>Лист1!C33*A189</f>
        <v>0.82</v>
      </c>
      <c r="E223" s="434">
        <f>Лист1!D33</f>
        <v>32</v>
      </c>
      <c r="F223" s="220">
        <f t="shared" si="11"/>
        <v>26.24</v>
      </c>
      <c r="G223" s="445"/>
    </row>
    <row r="224" spans="1:7" ht="16.5" x14ac:dyDescent="0.25">
      <c r="A224" s="425" t="str">
        <f>Лист1!B34</f>
        <v>электрод</v>
      </c>
      <c r="B224" s="221" t="s">
        <v>88</v>
      </c>
      <c r="C224" s="345"/>
      <c r="D224" s="218">
        <f>Лист1!C34*A189</f>
        <v>0.41</v>
      </c>
      <c r="E224" s="434">
        <f>Лист1!D34</f>
        <v>250</v>
      </c>
      <c r="F224" s="220">
        <f t="shared" si="11"/>
        <v>102.5</v>
      </c>
      <c r="G224" s="445"/>
    </row>
    <row r="225" spans="1:7" ht="16.5" x14ac:dyDescent="0.25">
      <c r="A225" s="425" t="str">
        <f>Лист1!B35</f>
        <v>круг отрезной</v>
      </c>
      <c r="B225" s="221" t="s">
        <v>88</v>
      </c>
      <c r="C225" s="345"/>
      <c r="D225" s="218">
        <f>Лист1!C35*A189</f>
        <v>4.51</v>
      </c>
      <c r="E225" s="434">
        <f>Лист1!D35</f>
        <v>50</v>
      </c>
      <c r="F225" s="220">
        <f t="shared" si="11"/>
        <v>225.5</v>
      </c>
      <c r="G225" s="445"/>
    </row>
    <row r="226" spans="1:7" ht="16.5" x14ac:dyDescent="0.25">
      <c r="A226" s="425" t="str">
        <f>Лист1!B36</f>
        <v>круг отрезной</v>
      </c>
      <c r="B226" s="221" t="s">
        <v>88</v>
      </c>
      <c r="C226" s="345"/>
      <c r="D226" s="218">
        <f>Лист1!C36*A189</f>
        <v>1.23</v>
      </c>
      <c r="E226" s="434">
        <f>Лист1!D36</f>
        <v>41</v>
      </c>
      <c r="F226" s="220">
        <f t="shared" si="11"/>
        <v>50.43</v>
      </c>
      <c r="G226" s="445"/>
    </row>
    <row r="227" spans="1:7" ht="16.5" x14ac:dyDescent="0.25">
      <c r="A227" s="425" t="str">
        <f>Лист1!B37</f>
        <v>круг отрезной</v>
      </c>
      <c r="B227" s="221" t="s">
        <v>88</v>
      </c>
      <c r="C227" s="222"/>
      <c r="D227" s="218">
        <f>Лист1!C37*A189</f>
        <v>0.41</v>
      </c>
      <c r="E227" s="434">
        <f>Лист1!D37</f>
        <v>50</v>
      </c>
      <c r="F227" s="220">
        <f t="shared" si="11"/>
        <v>20.5</v>
      </c>
      <c r="G227" s="445"/>
    </row>
    <row r="228" spans="1:7" ht="16.5" x14ac:dyDescent="0.25">
      <c r="A228" s="425" t="str">
        <f>Лист1!B38</f>
        <v>круг зачистной</v>
      </c>
      <c r="B228" s="221" t="s">
        <v>88</v>
      </c>
      <c r="C228" s="345"/>
      <c r="D228" s="218">
        <f>Лист1!C38*A189</f>
        <v>0.41</v>
      </c>
      <c r="E228" s="434">
        <f>Лист1!D38</f>
        <v>144</v>
      </c>
      <c r="F228" s="220">
        <f t="shared" si="11"/>
        <v>59.04</v>
      </c>
      <c r="G228" s="445"/>
    </row>
    <row r="229" spans="1:7" ht="16.5" x14ac:dyDescent="0.25">
      <c r="A229" s="425" t="str">
        <f>Лист1!B39</f>
        <v>кабель-канал</v>
      </c>
      <c r="B229" s="221" t="s">
        <v>88</v>
      </c>
      <c r="C229" s="345"/>
      <c r="D229" s="218">
        <f>Лист1!C39*A189</f>
        <v>0.41</v>
      </c>
      <c r="E229" s="434">
        <f>Лист1!D39</f>
        <v>95</v>
      </c>
      <c r="F229" s="220">
        <f t="shared" si="11"/>
        <v>38.949999999999996</v>
      </c>
      <c r="G229" s="445"/>
    </row>
    <row r="230" spans="1:7" ht="16.5" x14ac:dyDescent="0.25">
      <c r="A230" s="425" t="str">
        <f>Лист1!B40</f>
        <v>саморез</v>
      </c>
      <c r="B230" s="221" t="s">
        <v>88</v>
      </c>
      <c r="C230" s="345"/>
      <c r="D230" s="218">
        <f>Лист1!C40*A189</f>
        <v>20.5</v>
      </c>
      <c r="E230" s="434">
        <f>Лист1!D40</f>
        <v>3.5</v>
      </c>
      <c r="F230" s="220">
        <f t="shared" si="11"/>
        <v>71.75</v>
      </c>
      <c r="G230" s="445"/>
    </row>
    <row r="231" spans="1:7" ht="16.5" x14ac:dyDescent="0.25">
      <c r="A231" s="425" t="str">
        <f>Лист1!B41</f>
        <v>лопата</v>
      </c>
      <c r="B231" s="221" t="s">
        <v>88</v>
      </c>
      <c r="C231" s="344"/>
      <c r="D231" s="218">
        <f>Лист1!C41*A189</f>
        <v>0.82</v>
      </c>
      <c r="E231" s="434">
        <f>Лист1!D41</f>
        <v>219</v>
      </c>
      <c r="F231" s="220">
        <f t="shared" si="11"/>
        <v>179.57999999999998</v>
      </c>
    </row>
    <row r="232" spans="1:7" ht="16.5" x14ac:dyDescent="0.25">
      <c r="A232" s="425" t="str">
        <f>Лист1!B42</f>
        <v>черенок</v>
      </c>
      <c r="B232" s="221" t="s">
        <v>88</v>
      </c>
      <c r="C232" s="344"/>
      <c r="D232" s="218">
        <f>Лист1!C42*A189</f>
        <v>0.82</v>
      </c>
      <c r="E232" s="434">
        <f>Лист1!D42</f>
        <v>80</v>
      </c>
      <c r="F232" s="220">
        <f t="shared" si="11"/>
        <v>65.599999999999994</v>
      </c>
    </row>
    <row r="233" spans="1:7" ht="16.5" x14ac:dyDescent="0.25">
      <c r="A233" s="425" t="str">
        <f>Лист1!B43</f>
        <v>домкрат</v>
      </c>
      <c r="B233" s="221" t="s">
        <v>88</v>
      </c>
      <c r="C233" s="344"/>
      <c r="D233" s="218">
        <f>Лист1!C43*0.41</f>
        <v>0.41</v>
      </c>
      <c r="E233" s="434">
        <f>Лист1!D43</f>
        <v>2058</v>
      </c>
      <c r="F233" s="220">
        <f t="shared" si="11"/>
        <v>843.78</v>
      </c>
    </row>
    <row r="234" spans="1:7" ht="16.5" x14ac:dyDescent="0.25">
      <c r="A234" s="425" t="str">
        <f>Лист1!B44</f>
        <v>стяжка</v>
      </c>
      <c r="B234" s="221" t="s">
        <v>88</v>
      </c>
      <c r="C234" s="344"/>
      <c r="D234" s="218">
        <f>Лист1!C44*0.41</f>
        <v>0.41</v>
      </c>
      <c r="E234" s="434">
        <f>Лист1!D44</f>
        <v>277</v>
      </c>
      <c r="F234" s="220">
        <f t="shared" si="11"/>
        <v>113.57</v>
      </c>
    </row>
    <row r="235" spans="1:7" ht="16.5" x14ac:dyDescent="0.25">
      <c r="A235" s="425" t="str">
        <f>Лист1!B45</f>
        <v>смазка</v>
      </c>
      <c r="B235" s="221" t="s">
        <v>88</v>
      </c>
      <c r="C235" s="344"/>
      <c r="D235" s="218">
        <f>Лист1!C45*0.41</f>
        <v>0.41</v>
      </c>
      <c r="E235" s="434">
        <f>Лист1!D45</f>
        <v>299</v>
      </c>
      <c r="F235" s="220">
        <f t="shared" si="11"/>
        <v>122.58999999999999</v>
      </c>
    </row>
    <row r="236" spans="1:7" ht="16.5" x14ac:dyDescent="0.25">
      <c r="A236" s="425" t="str">
        <f>Лист1!B46</f>
        <v>лопата</v>
      </c>
      <c r="B236" s="221" t="s">
        <v>88</v>
      </c>
      <c r="C236" s="344"/>
      <c r="D236" s="218">
        <f>Лист1!C46*0.41</f>
        <v>0.41</v>
      </c>
      <c r="E236" s="434">
        <f>Лист1!D46</f>
        <v>250</v>
      </c>
      <c r="F236" s="220">
        <f t="shared" si="11"/>
        <v>102.5</v>
      </c>
    </row>
    <row r="237" spans="1:7" ht="16.5" x14ac:dyDescent="0.25">
      <c r="A237" s="425" t="str">
        <f>Лист1!B47</f>
        <v>ключи</v>
      </c>
      <c r="B237" s="221" t="s">
        <v>88</v>
      </c>
      <c r="C237" s="344"/>
      <c r="D237" s="218">
        <f>Лист1!C47*0.41</f>
        <v>0.41</v>
      </c>
      <c r="E237" s="434">
        <f>Лист1!D47</f>
        <v>245</v>
      </c>
      <c r="F237" s="220">
        <f t="shared" si="11"/>
        <v>100.44999999999999</v>
      </c>
    </row>
    <row r="238" spans="1:7" ht="16.5" x14ac:dyDescent="0.25">
      <c r="A238" s="425" t="str">
        <f>Лист1!B48</f>
        <v>болт</v>
      </c>
      <c r="B238" s="221" t="s">
        <v>88</v>
      </c>
      <c r="C238" s="344"/>
      <c r="D238" s="218">
        <f>Лист1!C48*0.41</f>
        <v>1.64</v>
      </c>
      <c r="E238" s="434">
        <f>Лист1!D48</f>
        <v>10</v>
      </c>
      <c r="F238" s="220">
        <f t="shared" si="11"/>
        <v>16.399999999999999</v>
      </c>
    </row>
    <row r="239" spans="1:7" ht="16.5" x14ac:dyDescent="0.25">
      <c r="A239" s="425" t="str">
        <f>Лист1!B49</f>
        <v>гайка</v>
      </c>
      <c r="B239" s="221" t="s">
        <v>88</v>
      </c>
      <c r="C239" s="344"/>
      <c r="D239" s="218">
        <f>Лист1!C49*0.41</f>
        <v>1.64</v>
      </c>
      <c r="E239" s="434">
        <f>Лист1!D49</f>
        <v>2</v>
      </c>
      <c r="F239" s="220">
        <f t="shared" si="11"/>
        <v>3.28</v>
      </c>
    </row>
    <row r="240" spans="1:7" ht="16.5" x14ac:dyDescent="0.25">
      <c r="A240" s="425" t="str">
        <f>Лист1!B50</f>
        <v>эмаль аэрозоль</v>
      </c>
      <c r="B240" s="221" t="s">
        <v>88</v>
      </c>
      <c r="C240" s="344"/>
      <c r="D240" s="218">
        <f>Лист1!C50*0.41</f>
        <v>1.23</v>
      </c>
      <c r="E240" s="434">
        <f>Лист1!D50</f>
        <v>226</v>
      </c>
      <c r="F240" s="220">
        <f t="shared" si="11"/>
        <v>277.98</v>
      </c>
    </row>
    <row r="241" spans="1:6" ht="16.5" x14ac:dyDescent="0.25">
      <c r="A241" s="425" t="str">
        <f>Лист1!B51</f>
        <v>бумага нажд</v>
      </c>
      <c r="B241" s="221" t="s">
        <v>88</v>
      </c>
      <c r="C241" s="344"/>
      <c r="D241" s="218">
        <f>Лист1!C51*0.41</f>
        <v>8.1999999999999993</v>
      </c>
      <c r="E241" s="434">
        <f>Лист1!D51</f>
        <v>17</v>
      </c>
      <c r="F241" s="220">
        <f t="shared" si="11"/>
        <v>139.39999999999998</v>
      </c>
    </row>
    <row r="242" spans="1:6" ht="16.5" x14ac:dyDescent="0.25">
      <c r="A242" s="425" t="str">
        <f>Лист1!B52</f>
        <v>круг отрезной</v>
      </c>
      <c r="B242" s="221" t="s">
        <v>88</v>
      </c>
      <c r="C242" s="344"/>
      <c r="D242" s="218">
        <f>Лист1!C52*0.41</f>
        <v>4.0999999999999996</v>
      </c>
      <c r="E242" s="434">
        <f>Лист1!D52</f>
        <v>34</v>
      </c>
      <c r="F242" s="220">
        <f t="shared" si="11"/>
        <v>139.39999999999998</v>
      </c>
    </row>
    <row r="243" spans="1:6" ht="16.5" x14ac:dyDescent="0.25">
      <c r="A243" s="425" t="str">
        <f>Лист1!B53</f>
        <v>герметик</v>
      </c>
      <c r="B243" s="221" t="s">
        <v>88</v>
      </c>
      <c r="C243" s="344"/>
      <c r="D243" s="218">
        <f>Лист1!C53*0.41</f>
        <v>0.41</v>
      </c>
      <c r="E243" s="434">
        <f>Лист1!D53</f>
        <v>266</v>
      </c>
      <c r="F243" s="220">
        <f t="shared" si="11"/>
        <v>109.05999999999999</v>
      </c>
    </row>
    <row r="244" spans="1:6" ht="16.5" x14ac:dyDescent="0.25">
      <c r="A244" s="425" t="str">
        <f>Лист1!B54</f>
        <v>кенгуру</v>
      </c>
      <c r="B244" s="221" t="s">
        <v>88</v>
      </c>
      <c r="C244" s="344"/>
      <c r="D244" s="218">
        <f>Лист1!C54*0.41</f>
        <v>0.82</v>
      </c>
      <c r="E244" s="434">
        <f>Лист1!D54</f>
        <v>274</v>
      </c>
      <c r="F244" s="220">
        <f t="shared" si="11"/>
        <v>224.67999999999998</v>
      </c>
    </row>
    <row r="245" spans="1:6" ht="16.5" x14ac:dyDescent="0.25">
      <c r="A245" s="425" t="str">
        <f>Лист1!B55</f>
        <v>цемент 50 кг</v>
      </c>
      <c r="B245" s="221" t="s">
        <v>88</v>
      </c>
      <c r="C245" s="318"/>
      <c r="D245" s="218">
        <f>Лист1!C55*0.41</f>
        <v>0.82</v>
      </c>
      <c r="E245" s="434">
        <f>Лист1!D55</f>
        <v>800</v>
      </c>
      <c r="F245" s="220">
        <f t="shared" si="11"/>
        <v>656</v>
      </c>
    </row>
    <row r="246" spans="1:6" ht="16.5" x14ac:dyDescent="0.25">
      <c r="A246" s="425" t="str">
        <f>Лист1!B56</f>
        <v>эмаль аэрозоль</v>
      </c>
      <c r="B246" s="221" t="s">
        <v>88</v>
      </c>
      <c r="C246" s="318"/>
      <c r="D246" s="218">
        <f>Лист1!C56*0.41</f>
        <v>2.0499999999999998</v>
      </c>
      <c r="E246" s="434">
        <f>Лист1!D56</f>
        <v>193</v>
      </c>
      <c r="F246" s="220">
        <f t="shared" si="11"/>
        <v>395.65</v>
      </c>
    </row>
    <row r="247" spans="1:6" ht="16.5" x14ac:dyDescent="0.25">
      <c r="A247" s="425" t="str">
        <f>Лист1!B57</f>
        <v>эмаль аэрозоль</v>
      </c>
      <c r="B247" s="221" t="s">
        <v>88</v>
      </c>
      <c r="C247" s="318"/>
      <c r="D247" s="218">
        <f>Лист1!C57*0.41</f>
        <v>2.0499999999999998</v>
      </c>
      <c r="E247" s="434">
        <f>Лист1!D57</f>
        <v>185</v>
      </c>
      <c r="F247" s="220">
        <f t="shared" si="11"/>
        <v>379.24999999999994</v>
      </c>
    </row>
    <row r="248" spans="1:6" ht="16.5" x14ac:dyDescent="0.25">
      <c r="A248" s="425" t="str">
        <f>Лист1!B58</f>
        <v>рукав резина</v>
      </c>
      <c r="B248" s="221" t="s">
        <v>88</v>
      </c>
      <c r="C248" s="318"/>
      <c r="D248" s="218">
        <f>Лист1!C58*0.41</f>
        <v>2.46</v>
      </c>
      <c r="E248" s="434">
        <f>Лист1!D58</f>
        <v>280</v>
      </c>
      <c r="F248" s="220">
        <f t="shared" si="11"/>
        <v>688.8</v>
      </c>
    </row>
    <row r="249" spans="1:6" ht="16.5" x14ac:dyDescent="0.25">
      <c r="A249" s="425" t="str">
        <f>Лист1!B59</f>
        <v>лампа</v>
      </c>
      <c r="B249" s="221" t="s">
        <v>88</v>
      </c>
      <c r="C249" s="318"/>
      <c r="D249" s="218">
        <f>Лист1!C59*0.41</f>
        <v>2.0499999999999998</v>
      </c>
      <c r="E249" s="434">
        <f>Лист1!D59</f>
        <v>139</v>
      </c>
      <c r="F249" s="220">
        <f t="shared" si="11"/>
        <v>284.95</v>
      </c>
    </row>
    <row r="250" spans="1:6" ht="16.5" x14ac:dyDescent="0.25">
      <c r="A250" s="425" t="str">
        <f>Лист1!B60</f>
        <v>лампа энергосберегающая</v>
      </c>
      <c r="B250" s="221" t="s">
        <v>88</v>
      </c>
      <c r="C250" s="318"/>
      <c r="D250" s="218">
        <f>Лист1!C60*0.41</f>
        <v>0.41</v>
      </c>
      <c r="E250" s="434">
        <f>Лист1!D60</f>
        <v>190</v>
      </c>
      <c r="F250" s="220">
        <f t="shared" si="11"/>
        <v>77.899999999999991</v>
      </c>
    </row>
    <row r="251" spans="1:6" ht="16.5" x14ac:dyDescent="0.25">
      <c r="A251" s="425" t="str">
        <f>Лист1!B61</f>
        <v>антифриз</v>
      </c>
      <c r="B251" s="221" t="s">
        <v>88</v>
      </c>
      <c r="C251" s="318"/>
      <c r="D251" s="218">
        <f>Лист1!C61*0.41</f>
        <v>0.41</v>
      </c>
      <c r="E251" s="434">
        <f>Лист1!D61</f>
        <v>630</v>
      </c>
      <c r="F251" s="220">
        <f t="shared" si="11"/>
        <v>258.3</v>
      </c>
    </row>
    <row r="252" spans="1:6" ht="16.5" x14ac:dyDescent="0.25">
      <c r="A252" s="425" t="str">
        <f>Лист1!B62</f>
        <v>коврик автомобильный</v>
      </c>
      <c r="B252" s="221" t="s">
        <v>88</v>
      </c>
      <c r="C252" s="318"/>
      <c r="D252" s="218">
        <f>Лист1!C62*0.41</f>
        <v>0.41</v>
      </c>
      <c r="E252" s="434">
        <f>Лист1!D62</f>
        <v>3400</v>
      </c>
      <c r="F252" s="220">
        <f t="shared" si="11"/>
        <v>1394</v>
      </c>
    </row>
    <row r="253" spans="1:6" ht="16.5" x14ac:dyDescent="0.25">
      <c r="A253" s="425" t="str">
        <f>Лист1!B63</f>
        <v>краска акрил</v>
      </c>
      <c r="B253" s="221" t="s">
        <v>88</v>
      </c>
      <c r="C253" s="318"/>
      <c r="D253" s="218">
        <f>Лист1!C63*0.41</f>
        <v>1.23</v>
      </c>
      <c r="E253" s="434">
        <f>Лист1!D63</f>
        <v>1135</v>
      </c>
      <c r="F253" s="220">
        <f t="shared" si="11"/>
        <v>1396.05</v>
      </c>
    </row>
    <row r="254" spans="1:6" ht="16.5" x14ac:dyDescent="0.25">
      <c r="A254" s="425" t="str">
        <f>Лист1!B64</f>
        <v>валик</v>
      </c>
      <c r="B254" s="221" t="s">
        <v>88</v>
      </c>
      <c r="C254" s="318"/>
      <c r="D254" s="218">
        <f>Лист1!C64*0.41</f>
        <v>1.64</v>
      </c>
      <c r="E254" s="434">
        <f>Лист1!D64</f>
        <v>72.5</v>
      </c>
      <c r="F254" s="220">
        <f t="shared" si="11"/>
        <v>118.89999999999999</v>
      </c>
    </row>
    <row r="255" spans="1:6" ht="16.5" x14ac:dyDescent="0.25">
      <c r="A255" s="425" t="str">
        <f>Лист1!B65</f>
        <v>скотч маляр</v>
      </c>
      <c r="B255" s="221" t="s">
        <v>88</v>
      </c>
      <c r="C255" s="318"/>
      <c r="D255" s="218">
        <f>Лист1!C65*0.41</f>
        <v>2.0499999999999998</v>
      </c>
      <c r="E255" s="434">
        <f>Лист1!D65</f>
        <v>115</v>
      </c>
      <c r="F255" s="220">
        <f t="shared" si="11"/>
        <v>235.74999999999997</v>
      </c>
    </row>
    <row r="256" spans="1:6" ht="16.5" x14ac:dyDescent="0.25">
      <c r="A256" s="425" t="str">
        <f>Лист1!B66</f>
        <v xml:space="preserve">колер </v>
      </c>
      <c r="B256" s="221" t="s">
        <v>88</v>
      </c>
      <c r="C256" s="318"/>
      <c r="D256" s="218">
        <f>Лист1!C66*0.41</f>
        <v>2.0499999999999998</v>
      </c>
      <c r="E256" s="434">
        <f>Лист1!D66</f>
        <v>161</v>
      </c>
      <c r="F256" s="220">
        <f t="shared" si="11"/>
        <v>330.04999999999995</v>
      </c>
    </row>
    <row r="257" spans="1:9" ht="16.5" x14ac:dyDescent="0.25">
      <c r="A257" s="425" t="str">
        <f>Лист1!B67</f>
        <v>скотч маляр</v>
      </c>
      <c r="B257" s="221" t="s">
        <v>88</v>
      </c>
      <c r="C257" s="318"/>
      <c r="D257" s="218">
        <f>Лист1!C67*0.41</f>
        <v>4.51</v>
      </c>
      <c r="E257" s="434">
        <f>Лист1!D67</f>
        <v>50</v>
      </c>
      <c r="F257" s="220">
        <f t="shared" si="11"/>
        <v>225.5</v>
      </c>
    </row>
    <row r="258" spans="1:9" ht="16.5" x14ac:dyDescent="0.25">
      <c r="A258" s="425" t="str">
        <f>Лист1!B68</f>
        <v>паста колеровочная</v>
      </c>
      <c r="B258" s="221" t="s">
        <v>88</v>
      </c>
      <c r="C258" s="318"/>
      <c r="D258" s="218">
        <f>Лист1!C68*0.41</f>
        <v>4.0999999999999996</v>
      </c>
      <c r="E258" s="434">
        <f>Лист1!D68</f>
        <v>109</v>
      </c>
      <c r="F258" s="220">
        <f t="shared" ref="F258:F311" si="12">D258*E258</f>
        <v>446.9</v>
      </c>
    </row>
    <row r="259" spans="1:9" ht="16.5" x14ac:dyDescent="0.25">
      <c r="A259" s="425" t="str">
        <f>Лист1!B69</f>
        <v>колер</v>
      </c>
      <c r="B259" s="221" t="s">
        <v>88</v>
      </c>
      <c r="C259" s="318"/>
      <c r="D259" s="218">
        <f>Лист1!C69*0.41</f>
        <v>3.28</v>
      </c>
      <c r="E259" s="434">
        <f>Лист1!D69</f>
        <v>50</v>
      </c>
      <c r="F259" s="220">
        <f t="shared" si="12"/>
        <v>164</v>
      </c>
    </row>
    <row r="260" spans="1:9" ht="16.5" x14ac:dyDescent="0.25">
      <c r="A260" s="425" t="str">
        <f>Лист1!B70</f>
        <v>краска акрил</v>
      </c>
      <c r="B260" s="221" t="s">
        <v>88</v>
      </c>
      <c r="C260" s="318"/>
      <c r="D260" s="218">
        <f>Лист1!C70*0.41</f>
        <v>0.41</v>
      </c>
      <c r="E260" s="434">
        <f>Лист1!D70</f>
        <v>360</v>
      </c>
      <c r="F260" s="220">
        <f t="shared" si="12"/>
        <v>147.6</v>
      </c>
    </row>
    <row r="261" spans="1:9" ht="16.5" x14ac:dyDescent="0.25">
      <c r="A261" s="425" t="str">
        <f>Лист1!B71</f>
        <v>насадка на валик</v>
      </c>
      <c r="B261" s="221" t="s">
        <v>88</v>
      </c>
      <c r="C261" s="318"/>
      <c r="D261" s="218">
        <f>Лист1!C71*0.41</f>
        <v>1.64</v>
      </c>
      <c r="E261" s="434">
        <f>Лист1!D71</f>
        <v>20</v>
      </c>
      <c r="F261" s="220">
        <f t="shared" si="12"/>
        <v>32.799999999999997</v>
      </c>
    </row>
    <row r="262" spans="1:9" ht="16.5" x14ac:dyDescent="0.25">
      <c r="A262" s="425" t="str">
        <f>Лист1!B72</f>
        <v>HDMI кабель 5м</v>
      </c>
      <c r="B262" s="221" t="s">
        <v>88</v>
      </c>
      <c r="C262" s="318"/>
      <c r="D262" s="218">
        <f>Лист1!C72*0.41</f>
        <v>0.41</v>
      </c>
      <c r="E262" s="434">
        <f>Лист1!D72</f>
        <v>600</v>
      </c>
      <c r="F262" s="220">
        <f t="shared" si="12"/>
        <v>245.99999999999997</v>
      </c>
    </row>
    <row r="263" spans="1:9" ht="16.5" x14ac:dyDescent="0.25">
      <c r="A263" s="425" t="str">
        <f>Лист1!B73</f>
        <v>HDMI кабель 10м</v>
      </c>
      <c r="B263" s="221" t="s">
        <v>88</v>
      </c>
      <c r="C263" s="318"/>
      <c r="D263" s="218">
        <f>Лист1!C73*0.41</f>
        <v>0.41</v>
      </c>
      <c r="E263" s="434">
        <f>Лист1!D73</f>
        <v>900</v>
      </c>
      <c r="F263" s="220">
        <f t="shared" si="12"/>
        <v>369</v>
      </c>
    </row>
    <row r="264" spans="1:9" ht="16.5" x14ac:dyDescent="0.25">
      <c r="A264" s="425" t="str">
        <f>Лист1!B74</f>
        <v>сумка для ноутбука</v>
      </c>
      <c r="B264" s="221" t="s">
        <v>88</v>
      </c>
      <c r="C264" s="318"/>
      <c r="D264" s="218">
        <f>Лист1!C74*0.41</f>
        <v>1.23</v>
      </c>
      <c r="E264" s="434">
        <f>Лист1!D74</f>
        <v>1400</v>
      </c>
      <c r="F264" s="220">
        <f t="shared" si="12"/>
        <v>1722</v>
      </c>
    </row>
    <row r="265" spans="1:9" ht="14.45" customHeight="1" x14ac:dyDescent="0.25">
      <c r="A265" s="425" t="str">
        <f>Лист1!B75</f>
        <v>флеш карта</v>
      </c>
      <c r="B265" s="221" t="s">
        <v>88</v>
      </c>
      <c r="C265" s="318"/>
      <c r="D265" s="218">
        <f>Лист1!C75*0.41</f>
        <v>2.46</v>
      </c>
      <c r="E265" s="434">
        <f>Лист1!D75</f>
        <v>700</v>
      </c>
      <c r="F265" s="220">
        <f t="shared" si="12"/>
        <v>1722</v>
      </c>
      <c r="H265" s="341"/>
      <c r="I265" s="115"/>
    </row>
    <row r="266" spans="1:9" ht="16.5" x14ac:dyDescent="0.25">
      <c r="A266" s="425" t="str">
        <f>Лист1!B76</f>
        <v>кулер для процессора</v>
      </c>
      <c r="B266" s="221" t="s">
        <v>88</v>
      </c>
      <c r="C266" s="318"/>
      <c r="D266" s="218">
        <f>Лист1!C76*0.41</f>
        <v>0.41</v>
      </c>
      <c r="E266" s="434">
        <f>Лист1!D76</f>
        <v>700</v>
      </c>
      <c r="F266" s="220">
        <f t="shared" si="12"/>
        <v>287</v>
      </c>
      <c r="H266" s="341"/>
      <c r="I266" s="115"/>
    </row>
    <row r="267" spans="1:9" ht="16.5" x14ac:dyDescent="0.25">
      <c r="A267" s="425" t="str">
        <f>Лист1!B77</f>
        <v>блок питания</v>
      </c>
      <c r="B267" s="221" t="s">
        <v>88</v>
      </c>
      <c r="C267" s="318"/>
      <c r="D267" s="218">
        <f>Лист1!C77*0.41</f>
        <v>0.41</v>
      </c>
      <c r="E267" s="434">
        <f>Лист1!D77</f>
        <v>1650</v>
      </c>
      <c r="F267" s="220">
        <f t="shared" si="12"/>
        <v>676.5</v>
      </c>
      <c r="H267" s="341"/>
      <c r="I267" s="115"/>
    </row>
    <row r="268" spans="1:9" ht="16.899999999999999" customHeight="1" x14ac:dyDescent="0.25">
      <c r="A268" s="425" t="str">
        <f>Лист1!B78</f>
        <v>клавиатура</v>
      </c>
      <c r="B268" s="221" t="s">
        <v>88</v>
      </c>
      <c r="C268" s="318"/>
      <c r="D268" s="218">
        <f>Лист1!C78*0.41</f>
        <v>1.23</v>
      </c>
      <c r="E268" s="434">
        <f>Лист1!D78</f>
        <v>1700</v>
      </c>
      <c r="F268" s="220">
        <f t="shared" si="12"/>
        <v>2091</v>
      </c>
      <c r="H268" s="341"/>
      <c r="I268" s="115"/>
    </row>
    <row r="269" spans="1:9" ht="15.6" customHeight="1" x14ac:dyDescent="0.25">
      <c r="A269" s="425" t="str">
        <f>Лист1!B79</f>
        <v>снеговая лопата</v>
      </c>
      <c r="B269" s="221" t="s">
        <v>88</v>
      </c>
      <c r="C269" s="318"/>
      <c r="D269" s="218">
        <f>Лист1!C79*0.41</f>
        <v>0.41</v>
      </c>
      <c r="E269" s="434">
        <f>Лист1!D79</f>
        <v>340</v>
      </c>
      <c r="F269" s="220">
        <f t="shared" si="12"/>
        <v>139.4</v>
      </c>
      <c r="H269" s="341"/>
      <c r="I269" s="115"/>
    </row>
    <row r="270" spans="1:9" ht="16.5" x14ac:dyDescent="0.25">
      <c r="A270" s="425" t="str">
        <f>Лист1!B80</f>
        <v>уголок</v>
      </c>
      <c r="B270" s="221" t="s">
        <v>88</v>
      </c>
      <c r="C270" s="318"/>
      <c r="D270" s="218">
        <f>Лист1!C80*0.41</f>
        <v>8.1999999999999993</v>
      </c>
      <c r="E270" s="434">
        <f>Лист1!D80</f>
        <v>10</v>
      </c>
      <c r="F270" s="220">
        <f t="shared" si="12"/>
        <v>82</v>
      </c>
      <c r="H270" s="341"/>
      <c r="I270" s="115"/>
    </row>
    <row r="271" spans="1:9" ht="16.5" x14ac:dyDescent="0.25">
      <c r="A271" s="425" t="str">
        <f>Лист1!B81</f>
        <v>перчатки</v>
      </c>
      <c r="B271" s="221" t="s">
        <v>88</v>
      </c>
      <c r="C271" s="318"/>
      <c r="D271" s="218">
        <f>Лист1!C81*0.41</f>
        <v>0.41</v>
      </c>
      <c r="E271" s="434">
        <f>Лист1!D81</f>
        <v>160</v>
      </c>
      <c r="F271" s="220">
        <f t="shared" si="12"/>
        <v>65.599999999999994</v>
      </c>
      <c r="H271" s="341"/>
      <c r="I271" s="115"/>
    </row>
    <row r="272" spans="1:9" ht="16.5" x14ac:dyDescent="0.25">
      <c r="A272" s="425" t="str">
        <f>Лист1!B82</f>
        <v>шпатель</v>
      </c>
      <c r="B272" s="221" t="s">
        <v>88</v>
      </c>
      <c r="C272" s="318"/>
      <c r="D272" s="218">
        <f>Лист1!C82*0.41</f>
        <v>0.41</v>
      </c>
      <c r="E272" s="434">
        <f>Лист1!D82</f>
        <v>70</v>
      </c>
      <c r="F272" s="220">
        <f t="shared" si="12"/>
        <v>28.7</v>
      </c>
      <c r="H272" s="341"/>
      <c r="I272" s="115"/>
    </row>
    <row r="273" spans="1:9" ht="16.5" x14ac:dyDescent="0.25">
      <c r="A273" s="425" t="str">
        <f>Лист1!B83</f>
        <v>шпатлевка</v>
      </c>
      <c r="B273" s="221" t="s">
        <v>88</v>
      </c>
      <c r="C273" s="318"/>
      <c r="D273" s="218">
        <f>Лист1!C83*0.41</f>
        <v>0.41</v>
      </c>
      <c r="E273" s="434">
        <f>Лист1!D83</f>
        <v>110</v>
      </c>
      <c r="F273" s="220">
        <f t="shared" si="12"/>
        <v>45.099999999999994</v>
      </c>
      <c r="H273" s="341"/>
      <c r="I273" s="115"/>
    </row>
    <row r="274" spans="1:9" ht="16.5" x14ac:dyDescent="0.25">
      <c r="A274" s="425" t="str">
        <f>Лист1!B84</f>
        <v>алебастр</v>
      </c>
      <c r="B274" s="221" t="s">
        <v>88</v>
      </c>
      <c r="C274" s="318"/>
      <c r="D274" s="218">
        <f>Лист1!C84*0.41</f>
        <v>0.41</v>
      </c>
      <c r="E274" s="434">
        <f>Лист1!D84</f>
        <v>35</v>
      </c>
      <c r="F274" s="220">
        <f t="shared" si="12"/>
        <v>14.35</v>
      </c>
      <c r="H274" s="341"/>
      <c r="I274" s="115"/>
    </row>
    <row r="275" spans="1:9" ht="16.5" x14ac:dyDescent="0.25">
      <c r="A275" s="425" t="str">
        <f>Лист1!B85</f>
        <v>кран шаровый</v>
      </c>
      <c r="B275" s="221" t="s">
        <v>88</v>
      </c>
      <c r="C275" s="318"/>
      <c r="D275" s="218">
        <f>Лист1!C85*0.41</f>
        <v>2.46</v>
      </c>
      <c r="E275" s="434">
        <f>Лист1!D85</f>
        <v>840</v>
      </c>
      <c r="F275" s="220">
        <f t="shared" si="12"/>
        <v>2066.4</v>
      </c>
      <c r="H275" s="341"/>
      <c r="I275" s="115"/>
    </row>
    <row r="276" spans="1:9" ht="16.5" x14ac:dyDescent="0.25">
      <c r="A276" s="425" t="str">
        <f>Лист1!B86</f>
        <v>мешок зеленый</v>
      </c>
      <c r="B276" s="221" t="s">
        <v>88</v>
      </c>
      <c r="C276" s="318"/>
      <c r="D276" s="218">
        <f>Лист1!C86*0.41</f>
        <v>20.5</v>
      </c>
      <c r="E276" s="434">
        <f>Лист1!D86</f>
        <v>12</v>
      </c>
      <c r="F276" s="220">
        <f t="shared" si="12"/>
        <v>246</v>
      </c>
      <c r="H276" s="341"/>
      <c r="I276" s="115"/>
    </row>
    <row r="277" spans="1:9" ht="16.5" x14ac:dyDescent="0.25">
      <c r="A277" s="425" t="str">
        <f>Лист1!B87</f>
        <v>настольная игра "тараканьи бега"</v>
      </c>
      <c r="B277" s="221" t="s">
        <v>88</v>
      </c>
      <c r="C277" s="318"/>
      <c r="D277" s="218">
        <f>Лист1!C87*0.41</f>
        <v>0.41</v>
      </c>
      <c r="E277" s="434">
        <f>Лист1!D87</f>
        <v>2100</v>
      </c>
      <c r="F277" s="220">
        <f t="shared" si="12"/>
        <v>861</v>
      </c>
      <c r="H277" s="341"/>
      <c r="I277" s="115"/>
    </row>
    <row r="278" spans="1:9" ht="16.5" x14ac:dyDescent="0.25">
      <c r="A278" s="425" t="str">
        <f>Лист1!B88</f>
        <v>настольная игра "Свинтус"</v>
      </c>
      <c r="B278" s="221" t="s">
        <v>88</v>
      </c>
      <c r="C278" s="318"/>
      <c r="D278" s="218">
        <f>Лист1!C88*0.41</f>
        <v>0.41</v>
      </c>
      <c r="E278" s="434">
        <f>Лист1!D88</f>
        <v>1800</v>
      </c>
      <c r="F278" s="220">
        <f t="shared" si="12"/>
        <v>738</v>
      </c>
      <c r="H278" s="341"/>
      <c r="I278" s="115"/>
    </row>
    <row r="279" spans="1:9" ht="16.5" x14ac:dyDescent="0.25">
      <c r="A279" s="425" t="str">
        <f>Лист1!B89</f>
        <v>настольная игра "мафия"</v>
      </c>
      <c r="B279" s="221" t="s">
        <v>88</v>
      </c>
      <c r="C279" s="318"/>
      <c r="D279" s="218">
        <f>Лист1!C89*0.41</f>
        <v>0.41</v>
      </c>
      <c r="E279" s="434">
        <f>Лист1!D89</f>
        <v>2800</v>
      </c>
      <c r="F279" s="220">
        <f t="shared" si="12"/>
        <v>1148</v>
      </c>
      <c r="H279" s="341"/>
      <c r="I279" s="115"/>
    </row>
    <row r="280" spans="1:9" ht="16.5" x14ac:dyDescent="0.25">
      <c r="A280" s="425" t="str">
        <f>Лист1!B90</f>
        <v>мыло жидкое</v>
      </c>
      <c r="B280" s="221" t="s">
        <v>88</v>
      </c>
      <c r="C280" s="318"/>
      <c r="D280" s="218">
        <f>Лист1!C90*0.41</f>
        <v>1.23</v>
      </c>
      <c r="E280" s="434">
        <f>Лист1!D90</f>
        <v>400</v>
      </c>
      <c r="F280" s="220">
        <f t="shared" si="12"/>
        <v>492</v>
      </c>
      <c r="H280" s="341"/>
      <c r="I280" s="115"/>
    </row>
    <row r="281" spans="1:9" ht="16.5" x14ac:dyDescent="0.25">
      <c r="A281" s="425" t="str">
        <f>Лист1!B91</f>
        <v>насадка на швабру</v>
      </c>
      <c r="B281" s="221" t="s">
        <v>88</v>
      </c>
      <c r="C281" s="318"/>
      <c r="D281" s="218">
        <f>Лист1!C91*0.41</f>
        <v>4.0999999999999996</v>
      </c>
      <c r="E281" s="434">
        <f>Лист1!D91</f>
        <v>100</v>
      </c>
      <c r="F281" s="220">
        <f t="shared" si="12"/>
        <v>409.99999999999994</v>
      </c>
      <c r="H281" s="341"/>
      <c r="I281" s="115"/>
    </row>
    <row r="282" spans="1:9" ht="16.5" x14ac:dyDescent="0.25">
      <c r="A282" s="425" t="str">
        <f>Лист1!B92</f>
        <v>ведро пластик</v>
      </c>
      <c r="B282" s="221" t="s">
        <v>88</v>
      </c>
      <c r="C282" s="318"/>
      <c r="D282" s="218">
        <f>Лист1!C92*0.41</f>
        <v>0.82</v>
      </c>
      <c r="E282" s="434">
        <f>Лист1!D92</f>
        <v>280</v>
      </c>
      <c r="F282" s="220">
        <f t="shared" si="12"/>
        <v>229.6</v>
      </c>
      <c r="H282" s="341"/>
      <c r="I282" s="115"/>
    </row>
    <row r="283" spans="1:9" ht="16.5" x14ac:dyDescent="0.25">
      <c r="A283" s="425" t="str">
        <f>Лист1!B93</f>
        <v>туал бумага</v>
      </c>
      <c r="B283" s="221" t="s">
        <v>88</v>
      </c>
      <c r="C283" s="318"/>
      <c r="D283" s="218">
        <f>Лист1!C93*0.41</f>
        <v>20.5</v>
      </c>
      <c r="E283" s="434">
        <f>Лист1!D93</f>
        <v>20</v>
      </c>
      <c r="F283" s="220">
        <f t="shared" si="12"/>
        <v>410</v>
      </c>
      <c r="H283" s="341"/>
      <c r="I283" s="115"/>
    </row>
    <row r="284" spans="1:9" ht="16.5" x14ac:dyDescent="0.25">
      <c r="A284" s="425" t="str">
        <f>Лист1!B94</f>
        <v>кнопки силовые</v>
      </c>
      <c r="B284" s="221" t="s">
        <v>88</v>
      </c>
      <c r="C284" s="318"/>
      <c r="D284" s="218">
        <f>Лист1!C94*0.41</f>
        <v>32.799999999999997</v>
      </c>
      <c r="E284" s="434">
        <f>Лист1!D94</f>
        <v>5</v>
      </c>
      <c r="F284" s="220">
        <f t="shared" si="12"/>
        <v>164</v>
      </c>
      <c r="H284" s="341"/>
      <c r="I284" s="115"/>
    </row>
    <row r="285" spans="1:9" ht="16.5" x14ac:dyDescent="0.25">
      <c r="A285" s="425" t="str">
        <f>Лист1!B95</f>
        <v>канц нож</v>
      </c>
      <c r="B285" s="221" t="s">
        <v>88</v>
      </c>
      <c r="C285" s="318"/>
      <c r="D285" s="218">
        <f>Лист1!C95*0.41</f>
        <v>4.0999999999999996</v>
      </c>
      <c r="E285" s="434">
        <f>Лист1!D95</f>
        <v>120</v>
      </c>
      <c r="F285" s="220">
        <f t="shared" si="12"/>
        <v>491.99999999999994</v>
      </c>
      <c r="H285" s="341"/>
      <c r="I285" s="115"/>
    </row>
    <row r="286" spans="1:9" ht="16.5" x14ac:dyDescent="0.25">
      <c r="A286" s="425" t="str">
        <f>Лист1!B96</f>
        <v>нож для хобби</v>
      </c>
      <c r="B286" s="221" t="s">
        <v>88</v>
      </c>
      <c r="C286" s="318"/>
      <c r="D286" s="218">
        <f>Лист1!C96*0.41</f>
        <v>2.0499999999999998</v>
      </c>
      <c r="E286" s="434">
        <f>Лист1!D96</f>
        <v>260</v>
      </c>
      <c r="F286" s="220">
        <f t="shared" si="12"/>
        <v>533</v>
      </c>
      <c r="H286" s="341"/>
      <c r="I286" s="115"/>
    </row>
    <row r="287" spans="1:9" ht="16.5" x14ac:dyDescent="0.25">
      <c r="A287" s="425" t="str">
        <f>Лист1!B97</f>
        <v>магниты для доски (уп 9 шт)</v>
      </c>
      <c r="B287" s="221" t="s">
        <v>88</v>
      </c>
      <c r="C287" s="318"/>
      <c r="D287" s="218">
        <f>Лист1!C97*0.41</f>
        <v>2.0499999999999998</v>
      </c>
      <c r="E287" s="434">
        <f>Лист1!D97</f>
        <v>300</v>
      </c>
      <c r="F287" s="220">
        <f t="shared" si="12"/>
        <v>615</v>
      </c>
      <c r="H287" s="341"/>
      <c r="I287" s="115"/>
    </row>
    <row r="288" spans="1:9" ht="16.5" x14ac:dyDescent="0.25">
      <c r="A288" s="425" t="str">
        <f>Лист1!B98</f>
        <v>ежедневник</v>
      </c>
      <c r="B288" s="221" t="s">
        <v>88</v>
      </c>
      <c r="C288" s="318"/>
      <c r="D288" s="218">
        <f>Лист1!C98*0.41</f>
        <v>2.0499999999999998</v>
      </c>
      <c r="E288" s="434">
        <f>Лист1!D98</f>
        <v>650</v>
      </c>
      <c r="F288" s="220">
        <f t="shared" si="12"/>
        <v>1332.4999999999998</v>
      </c>
      <c r="H288" s="341"/>
      <c r="I288" s="115"/>
    </row>
    <row r="289" spans="1:9" ht="16.5" x14ac:dyDescent="0.25">
      <c r="A289" s="425" t="str">
        <f>Лист1!B99</f>
        <v>ср-во для стекол</v>
      </c>
      <c r="B289" s="221" t="s">
        <v>88</v>
      </c>
      <c r="C289" s="318"/>
      <c r="D289" s="218">
        <f>Лист1!C99*0.41</f>
        <v>0.82</v>
      </c>
      <c r="E289" s="434">
        <f>Лист1!D99</f>
        <v>240</v>
      </c>
      <c r="F289" s="220">
        <f t="shared" si="12"/>
        <v>196.79999999999998</v>
      </c>
      <c r="H289" s="341"/>
      <c r="I289" s="115"/>
    </row>
    <row r="290" spans="1:9" ht="16.5" x14ac:dyDescent="0.25">
      <c r="A290" s="425" t="str">
        <f>Лист1!B100</f>
        <v>пемолюкс</v>
      </c>
      <c r="B290" s="221" t="s">
        <v>88</v>
      </c>
      <c r="C290" s="318"/>
      <c r="D290" s="218">
        <f>Лист1!C100*0.41</f>
        <v>4.0999999999999996</v>
      </c>
      <c r="E290" s="434">
        <f>Лист1!D100</f>
        <v>60</v>
      </c>
      <c r="F290" s="220">
        <f t="shared" si="12"/>
        <v>245.99999999999997</v>
      </c>
      <c r="H290" s="341"/>
      <c r="I290" s="115"/>
    </row>
    <row r="291" spans="1:9" ht="16.5" x14ac:dyDescent="0.25">
      <c r="A291" s="425" t="str">
        <f>Лист1!B101</f>
        <v>доместос</v>
      </c>
      <c r="B291" s="221" t="s">
        <v>88</v>
      </c>
      <c r="C291" s="318"/>
      <c r="D291" s="218">
        <f>Лист1!C101*0.41</f>
        <v>1.64</v>
      </c>
      <c r="E291" s="434">
        <f>Лист1!D101</f>
        <v>95</v>
      </c>
      <c r="F291" s="220">
        <f t="shared" si="12"/>
        <v>155.79999999999998</v>
      </c>
      <c r="H291" s="341"/>
      <c r="I291" s="115"/>
    </row>
    <row r="292" spans="1:9" ht="16.5" x14ac:dyDescent="0.25">
      <c r="A292" s="425" t="str">
        <f>Лист1!B102</f>
        <v>маркер</v>
      </c>
      <c r="B292" s="221" t="s">
        <v>88</v>
      </c>
      <c r="C292" s="318"/>
      <c r="D292" s="218">
        <f>Лист1!C102*0.41</f>
        <v>12.299999999999999</v>
      </c>
      <c r="E292" s="434">
        <f>Лист1!D102</f>
        <v>50</v>
      </c>
      <c r="F292" s="220">
        <f t="shared" si="12"/>
        <v>615</v>
      </c>
      <c r="H292" s="341"/>
      <c r="I292" s="115"/>
    </row>
    <row r="293" spans="1:9" ht="16.5" x14ac:dyDescent="0.25">
      <c r="A293" s="425" t="str">
        <f>Лист1!B103</f>
        <v>тал блок освеж</v>
      </c>
      <c r="B293" s="221" t="s">
        <v>88</v>
      </c>
      <c r="C293" s="318"/>
      <c r="D293" s="218">
        <f>Лист1!C103*0.41</f>
        <v>4.0999999999999996</v>
      </c>
      <c r="E293" s="434">
        <f>Лист1!D103</f>
        <v>145</v>
      </c>
      <c r="F293" s="220">
        <f t="shared" si="12"/>
        <v>594.5</v>
      </c>
      <c r="H293" s="341"/>
      <c r="I293" s="115"/>
    </row>
    <row r="294" spans="1:9" ht="16.5" x14ac:dyDescent="0.25">
      <c r="A294" s="425" t="str">
        <f>Лист1!B104</f>
        <v>футболка-поло белая с логотипом, мужская</v>
      </c>
      <c r="B294" s="221" t="s">
        <v>88</v>
      </c>
      <c r="C294" s="318"/>
      <c r="D294" s="218">
        <f>Лист1!C104*0.41</f>
        <v>1.64</v>
      </c>
      <c r="E294" s="434">
        <f>Лист1!D104</f>
        <v>1050</v>
      </c>
      <c r="F294" s="220">
        <f t="shared" si="12"/>
        <v>1722</v>
      </c>
      <c r="H294" s="341"/>
      <c r="I294" s="115"/>
    </row>
    <row r="295" spans="1:9" ht="16.5" x14ac:dyDescent="0.25">
      <c r="A295" s="425" t="str">
        <f>Лист1!B105</f>
        <v>футболка-поло белая с логотипом, женская</v>
      </c>
      <c r="B295" s="221" t="s">
        <v>88</v>
      </c>
      <c r="C295" s="318"/>
      <c r="D295" s="218">
        <f>Лист1!C105*0.41</f>
        <v>3.69</v>
      </c>
      <c r="E295" s="434">
        <f>Лист1!D105</f>
        <v>950</v>
      </c>
      <c r="F295" s="220">
        <f t="shared" si="12"/>
        <v>3505.5</v>
      </c>
      <c r="H295" s="341"/>
      <c r="I295" s="115"/>
    </row>
    <row r="296" spans="1:9" ht="16.5" x14ac:dyDescent="0.25">
      <c r="A296" s="425" t="str">
        <f>Лист1!B106</f>
        <v>радиатор медный</v>
      </c>
      <c r="B296" s="221" t="s">
        <v>88</v>
      </c>
      <c r="C296" s="318"/>
      <c r="D296" s="218">
        <f>Лист1!C106*0.41</f>
        <v>0.41</v>
      </c>
      <c r="E296" s="434">
        <f>Лист1!D106</f>
        <v>15960</v>
      </c>
      <c r="F296" s="220">
        <f t="shared" si="12"/>
        <v>6543.5999999999995</v>
      </c>
      <c r="H296" s="341"/>
      <c r="I296" s="115"/>
    </row>
    <row r="297" spans="1:9" ht="16.5" x14ac:dyDescent="0.25">
      <c r="A297" s="425" t="str">
        <f>Лист1!B107</f>
        <v>гидротолкатель клапана</v>
      </c>
      <c r="B297" s="221" t="s">
        <v>88</v>
      </c>
      <c r="C297" s="318"/>
      <c r="D297" s="218">
        <f>Лист1!C107*0.41</f>
        <v>0.82</v>
      </c>
      <c r="E297" s="434">
        <f>Лист1!D107</f>
        <v>2300</v>
      </c>
      <c r="F297" s="220">
        <f t="shared" si="12"/>
        <v>1886</v>
      </c>
      <c r="H297" s="341"/>
      <c r="I297" s="115"/>
    </row>
    <row r="298" spans="1:9" ht="16.5" x14ac:dyDescent="0.25">
      <c r="A298" s="425" t="str">
        <f>Лист1!B108</f>
        <v>маслосъемные колпачки (16 шт)</v>
      </c>
      <c r="B298" s="221" t="s">
        <v>88</v>
      </c>
      <c r="C298" s="318"/>
      <c r="D298" s="218">
        <f>Лист1!C108*0.41</f>
        <v>0.41</v>
      </c>
      <c r="E298" s="434">
        <f>Лист1!D108</f>
        <v>649</v>
      </c>
      <c r="F298" s="220">
        <f t="shared" si="12"/>
        <v>266.08999999999997</v>
      </c>
      <c r="H298" s="341"/>
      <c r="I298" s="115"/>
    </row>
    <row r="299" spans="1:9" ht="16.5" x14ac:dyDescent="0.25">
      <c r="A299" s="425" t="str">
        <f>Лист1!B109</f>
        <v>к-т ГРМ (полный)</v>
      </c>
      <c r="B299" s="221" t="s">
        <v>88</v>
      </c>
      <c r="C299" s="318"/>
      <c r="D299" s="218">
        <f>Лист1!C109*0.41</f>
        <v>0.41</v>
      </c>
      <c r="E299" s="434">
        <f>Лист1!D109</f>
        <v>6242</v>
      </c>
      <c r="F299" s="220">
        <f t="shared" si="12"/>
        <v>2559.2199999999998</v>
      </c>
      <c r="H299" s="341"/>
      <c r="I299" s="115"/>
    </row>
    <row r="300" spans="1:9" ht="16.5" x14ac:dyDescent="0.25">
      <c r="A300" s="425" t="str">
        <f>Лист1!B110</f>
        <v>фланец упорный распредвала</v>
      </c>
      <c r="B300" s="221" t="s">
        <v>88</v>
      </c>
      <c r="C300" s="318"/>
      <c r="D300" s="218">
        <f>Лист1!C110*0.41</f>
        <v>0.82</v>
      </c>
      <c r="E300" s="434">
        <f>Лист1!D110</f>
        <v>27</v>
      </c>
      <c r="F300" s="220">
        <f t="shared" si="12"/>
        <v>22.139999999999997</v>
      </c>
      <c r="H300" s="341"/>
      <c r="I300" s="115"/>
    </row>
    <row r="301" spans="1:9" ht="16.5" x14ac:dyDescent="0.25">
      <c r="A301" s="425" t="str">
        <f>Лист1!B111</f>
        <v>гидронатяжитель цепи</v>
      </c>
      <c r="B301" s="221" t="s">
        <v>88</v>
      </c>
      <c r="C301" s="318"/>
      <c r="D301" s="218">
        <f>Лист1!C111*0.41</f>
        <v>0.82</v>
      </c>
      <c r="E301" s="434">
        <f>Лист1!D111</f>
        <v>226</v>
      </c>
      <c r="F301" s="220">
        <f t="shared" si="12"/>
        <v>185.32</v>
      </c>
      <c r="H301" s="341"/>
      <c r="I301" s="115"/>
    </row>
    <row r="302" spans="1:9" ht="16.5" x14ac:dyDescent="0.25">
      <c r="A302" s="425" t="str">
        <f>Лист1!B112</f>
        <v>прокладка головки блока</v>
      </c>
      <c r="B302" s="221" t="s">
        <v>88</v>
      </c>
      <c r="C302" s="318"/>
      <c r="D302" s="218">
        <f>Лист1!C112*0.41</f>
        <v>0.41</v>
      </c>
      <c r="E302" s="434">
        <f>Лист1!D112</f>
        <v>1050</v>
      </c>
      <c r="F302" s="220">
        <f t="shared" si="12"/>
        <v>430.5</v>
      </c>
      <c r="H302" s="341"/>
      <c r="I302" s="115"/>
    </row>
    <row r="303" spans="1:9" ht="16.5" x14ac:dyDescent="0.25">
      <c r="A303" s="425" t="str">
        <f>Лист1!B113</f>
        <v>к-т прокладок на дв.4091</v>
      </c>
      <c r="B303" s="221" t="s">
        <v>88</v>
      </c>
      <c r="C303" s="318"/>
      <c r="D303" s="218">
        <f>Лист1!C113*0.41</f>
        <v>0.41</v>
      </c>
      <c r="E303" s="434">
        <f>Лист1!D113</f>
        <v>1037</v>
      </c>
      <c r="F303" s="220">
        <f t="shared" si="12"/>
        <v>425.16999999999996</v>
      </c>
      <c r="H303" s="341"/>
      <c r="I303" s="115"/>
    </row>
    <row r="304" spans="1:9" ht="16.5" x14ac:dyDescent="0.25">
      <c r="A304" s="425" t="str">
        <f>Лист1!B114</f>
        <v>dextron iv</v>
      </c>
      <c r="B304" s="221" t="s">
        <v>88</v>
      </c>
      <c r="C304" s="318"/>
      <c r="D304" s="218">
        <f>Лист1!C114*0.41</f>
        <v>0.41</v>
      </c>
      <c r="E304" s="434">
        <f>Лист1!D114</f>
        <v>725</v>
      </c>
      <c r="F304" s="220">
        <f t="shared" si="12"/>
        <v>297.25</v>
      </c>
      <c r="H304" s="341"/>
      <c r="I304" s="115"/>
    </row>
    <row r="305" spans="1:9" ht="16.5" x14ac:dyDescent="0.25">
      <c r="A305" s="425" t="str">
        <f>Лист1!B115</f>
        <v>смазка (шрус)</v>
      </c>
      <c r="B305" s="221" t="s">
        <v>88</v>
      </c>
      <c r="C305" s="318"/>
      <c r="D305" s="218">
        <f>Лист1!C115*0.41</f>
        <v>2.0499999999999998</v>
      </c>
      <c r="E305" s="434">
        <f>Лист1!D115</f>
        <v>280</v>
      </c>
      <c r="F305" s="220">
        <f t="shared" si="12"/>
        <v>574</v>
      </c>
      <c r="H305" s="341"/>
      <c r="I305" s="115"/>
    </row>
    <row r="306" spans="1:9" ht="16.5" x14ac:dyDescent="0.25">
      <c r="A306" s="425" t="str">
        <f>Лист1!B116</f>
        <v>смазка литол-24</v>
      </c>
      <c r="B306" s="221" t="s">
        <v>88</v>
      </c>
      <c r="C306" s="318"/>
      <c r="D306" s="218">
        <f>Лист1!C116*0.41</f>
        <v>1.64</v>
      </c>
      <c r="E306" s="434">
        <f>Лист1!D116</f>
        <v>145</v>
      </c>
      <c r="F306" s="220">
        <f t="shared" si="12"/>
        <v>237.79999999999998</v>
      </c>
      <c r="H306" s="341"/>
      <c r="I306" s="115"/>
    </row>
    <row r="307" spans="1:9" ht="16.5" x14ac:dyDescent="0.25">
      <c r="A307" s="425" t="str">
        <f>Лист1!B117</f>
        <v>тормозная жидкость (0,910 кг)</v>
      </c>
      <c r="B307" s="221" t="s">
        <v>88</v>
      </c>
      <c r="C307" s="318"/>
      <c r="D307" s="218">
        <f>Лист1!C117*0.41</f>
        <v>0.82</v>
      </c>
      <c r="E307" s="434">
        <f>Лист1!D117</f>
        <v>250</v>
      </c>
      <c r="F307" s="220">
        <f t="shared" si="12"/>
        <v>205</v>
      </c>
      <c r="H307" s="341"/>
      <c r="I307" s="115"/>
    </row>
    <row r="308" spans="1:9" ht="33" x14ac:dyDescent="0.25">
      <c r="A308" s="425" t="str">
        <f>Лист1!B118</f>
        <v>детали для пазла "Многоуровневая карта Северо-Енисейского района"</v>
      </c>
      <c r="B308" s="221" t="s">
        <v>88</v>
      </c>
      <c r="C308" s="318"/>
      <c r="D308" s="218">
        <f>Лист1!C118*0.41</f>
        <v>0.41</v>
      </c>
      <c r="E308" s="434">
        <f>Лист1!D118</f>
        <v>11000</v>
      </c>
      <c r="F308" s="220">
        <f t="shared" si="12"/>
        <v>4510</v>
      </c>
      <c r="H308" s="341"/>
      <c r="I308" s="115"/>
    </row>
    <row r="309" spans="1:9" ht="16.5" x14ac:dyDescent="0.25">
      <c r="A309" s="425" t="str">
        <f>Лист1!B119</f>
        <v>антифриз УАЗ</v>
      </c>
      <c r="B309" s="221" t="s">
        <v>88</v>
      </c>
      <c r="C309" s="318"/>
      <c r="D309" s="218">
        <f>Лист1!C119*0.41</f>
        <v>0.82</v>
      </c>
      <c r="E309" s="434">
        <f>Лист1!D119</f>
        <v>630</v>
      </c>
      <c r="F309" s="220">
        <f t="shared" si="12"/>
        <v>516.6</v>
      </c>
      <c r="H309" s="341"/>
      <c r="I309" s="115"/>
    </row>
    <row r="310" spans="1:9" ht="16.5" x14ac:dyDescent="0.25">
      <c r="A310" s="425" t="str">
        <f>Лист1!B120</f>
        <v>ГСМ УАЗ (Масло двигатель)</v>
      </c>
      <c r="B310" s="221" t="s">
        <v>88</v>
      </c>
      <c r="C310" s="318"/>
      <c r="D310" s="218">
        <f>Лист1!C120*0.41</f>
        <v>3.28</v>
      </c>
      <c r="E310" s="434">
        <f>Лист1!D120</f>
        <v>2963.25</v>
      </c>
      <c r="F310" s="220">
        <f t="shared" si="12"/>
        <v>9719.4599999999991</v>
      </c>
      <c r="H310" s="341"/>
      <c r="I310" s="115"/>
    </row>
    <row r="311" spans="1:9" ht="16.5" x14ac:dyDescent="0.25">
      <c r="A311" s="425" t="str">
        <f>Лист1!B121</f>
        <v>ГСМ Бензин</v>
      </c>
      <c r="B311" s="221" t="s">
        <v>88</v>
      </c>
      <c r="C311" s="318"/>
      <c r="D311" s="218">
        <f>Лист1!C121*0.41</f>
        <v>1230</v>
      </c>
      <c r="E311" s="434">
        <f>Лист1!D121</f>
        <v>50</v>
      </c>
      <c r="F311" s="220">
        <f t="shared" si="12"/>
        <v>61500</v>
      </c>
      <c r="H311" s="341"/>
      <c r="I311" s="115"/>
    </row>
    <row r="312" spans="1:9" ht="16.5" hidden="1" x14ac:dyDescent="0.25">
      <c r="A312" s="425">
        <f>Лист1!B122</f>
        <v>0</v>
      </c>
      <c r="B312" s="221"/>
      <c r="C312" s="318"/>
      <c r="D312" s="318"/>
      <c r="E312" s="351"/>
      <c r="F312" s="220"/>
      <c r="H312" s="341"/>
      <c r="I312" s="115"/>
    </row>
    <row r="313" spans="1:9" ht="16.5" hidden="1" x14ac:dyDescent="0.25">
      <c r="A313" s="425">
        <f>Лист1!B123</f>
        <v>0</v>
      </c>
      <c r="B313" s="221"/>
      <c r="C313" s="318"/>
      <c r="D313" s="318"/>
      <c r="E313" s="351"/>
      <c r="F313" s="220"/>
      <c r="H313" s="341"/>
      <c r="I313" s="115"/>
    </row>
    <row r="314" spans="1:9" ht="16.5" hidden="1" x14ac:dyDescent="0.25">
      <c r="A314" s="425">
        <f>Лист1!B124</f>
        <v>0</v>
      </c>
      <c r="B314" s="221"/>
      <c r="C314" s="318"/>
      <c r="D314" s="318"/>
      <c r="E314" s="351"/>
      <c r="F314" s="220"/>
      <c r="H314" s="341"/>
      <c r="I314" s="115"/>
    </row>
    <row r="315" spans="1:9" hidden="1" x14ac:dyDescent="0.25">
      <c r="A315" s="316"/>
      <c r="B315" s="221"/>
      <c r="C315" s="318"/>
      <c r="D315" s="318"/>
      <c r="E315" s="351"/>
      <c r="F315" s="220"/>
      <c r="H315" s="341"/>
      <c r="I315" s="115"/>
    </row>
    <row r="316" spans="1:9" hidden="1" x14ac:dyDescent="0.25">
      <c r="A316" s="316"/>
      <c r="B316" s="221"/>
      <c r="C316" s="318"/>
      <c r="D316" s="318"/>
      <c r="E316" s="351"/>
      <c r="F316" s="220"/>
      <c r="H316" s="341"/>
      <c r="I316" s="115"/>
    </row>
    <row r="317" spans="1:9" ht="15" hidden="1" customHeight="1" x14ac:dyDescent="0.25">
      <c r="A317" s="316"/>
      <c r="B317" s="221"/>
      <c r="C317" s="318"/>
      <c r="D317" s="318"/>
      <c r="E317" s="351"/>
      <c r="F317" s="220"/>
      <c r="H317" s="341"/>
      <c r="I317" s="115"/>
    </row>
    <row r="318" spans="1:9" hidden="1" x14ac:dyDescent="0.25">
      <c r="A318" s="316"/>
      <c r="B318" s="221"/>
      <c r="C318" s="318"/>
      <c r="D318" s="318"/>
      <c r="E318" s="351"/>
      <c r="F318" s="220"/>
      <c r="H318" s="341"/>
      <c r="I318" s="115"/>
    </row>
    <row r="319" spans="1:9" hidden="1" x14ac:dyDescent="0.25">
      <c r="A319" s="316"/>
      <c r="B319" s="221"/>
      <c r="C319" s="318"/>
      <c r="D319" s="318"/>
      <c r="E319" s="351"/>
      <c r="F319" s="220"/>
      <c r="H319" s="341"/>
      <c r="I319" s="115"/>
    </row>
    <row r="320" spans="1:9" hidden="1" x14ac:dyDescent="0.25">
      <c r="A320" s="316"/>
      <c r="B320" s="221"/>
      <c r="C320" s="318"/>
      <c r="D320" s="318"/>
      <c r="E320" s="351"/>
      <c r="F320" s="220"/>
      <c r="H320" s="341"/>
      <c r="I320" s="115"/>
    </row>
    <row r="321" spans="1:9" hidden="1" x14ac:dyDescent="0.25">
      <c r="A321" s="316"/>
      <c r="B321" s="221"/>
      <c r="C321" s="318"/>
      <c r="D321" s="318"/>
      <c r="E321" s="351"/>
      <c r="F321" s="220"/>
      <c r="H321" s="341"/>
      <c r="I321" s="115"/>
    </row>
    <row r="322" spans="1:9" hidden="1" x14ac:dyDescent="0.25">
      <c r="A322" s="316"/>
      <c r="B322" s="221"/>
      <c r="C322" s="318"/>
      <c r="D322" s="318"/>
      <c r="E322" s="351"/>
      <c r="F322" s="220"/>
      <c r="H322" s="341"/>
      <c r="I322" s="115"/>
    </row>
    <row r="323" spans="1:9" hidden="1" x14ac:dyDescent="0.25">
      <c r="A323" s="316"/>
      <c r="B323" s="221"/>
      <c r="C323" s="318"/>
      <c r="D323" s="318"/>
      <c r="E323" s="351"/>
      <c r="F323" s="220"/>
      <c r="H323" s="341"/>
      <c r="I323" s="115"/>
    </row>
    <row r="324" spans="1:9" hidden="1" x14ac:dyDescent="0.25">
      <c r="A324" s="316"/>
      <c r="B324" s="221"/>
      <c r="C324" s="318"/>
      <c r="D324" s="318"/>
      <c r="E324" s="351"/>
      <c r="F324" s="220"/>
      <c r="H324" s="341"/>
      <c r="I324" s="115"/>
    </row>
    <row r="325" spans="1:9" hidden="1" x14ac:dyDescent="0.25">
      <c r="A325" s="316"/>
      <c r="B325" s="221"/>
      <c r="C325" s="318"/>
      <c r="D325" s="318"/>
      <c r="E325" s="351"/>
      <c r="F325" s="220"/>
      <c r="H325" s="341"/>
      <c r="I325" s="115"/>
    </row>
    <row r="326" spans="1:9" hidden="1" x14ac:dyDescent="0.25">
      <c r="A326" s="316"/>
      <c r="B326" s="221"/>
      <c r="C326" s="318"/>
      <c r="D326" s="318"/>
      <c r="E326" s="351"/>
      <c r="F326" s="220"/>
      <c r="H326" s="341"/>
      <c r="I326" s="115"/>
    </row>
    <row r="327" spans="1:9" hidden="1" x14ac:dyDescent="0.25">
      <c r="A327" s="316"/>
      <c r="B327" s="221"/>
      <c r="C327" s="318"/>
      <c r="D327" s="318"/>
      <c r="E327" s="351"/>
      <c r="F327" s="220"/>
      <c r="H327" s="341"/>
      <c r="I327" s="115"/>
    </row>
    <row r="328" spans="1:9" hidden="1" x14ac:dyDescent="0.25">
      <c r="A328" s="316"/>
      <c r="B328" s="221"/>
      <c r="C328" s="318"/>
      <c r="D328" s="318"/>
      <c r="E328" s="351"/>
      <c r="F328" s="220"/>
      <c r="H328" s="341"/>
      <c r="I328" s="115"/>
    </row>
    <row r="329" spans="1:9" hidden="1" x14ac:dyDescent="0.25">
      <c r="A329" s="316"/>
      <c r="B329" s="221"/>
      <c r="C329" s="318"/>
      <c r="D329" s="318"/>
      <c r="E329" s="351"/>
      <c r="F329" s="220"/>
      <c r="H329" s="341"/>
      <c r="I329" s="115"/>
    </row>
    <row r="330" spans="1:9" hidden="1" x14ac:dyDescent="0.25">
      <c r="A330" s="316"/>
      <c r="B330" s="221"/>
      <c r="C330" s="318"/>
      <c r="D330" s="318"/>
      <c r="E330" s="351"/>
      <c r="F330" s="220"/>
      <c r="H330" s="341"/>
      <c r="I330" s="115"/>
    </row>
    <row r="331" spans="1:9" hidden="1" x14ac:dyDescent="0.25">
      <c r="A331" s="316"/>
      <c r="B331" s="221"/>
      <c r="C331" s="318"/>
      <c r="D331" s="318"/>
      <c r="E331" s="351"/>
      <c r="F331" s="220"/>
      <c r="H331" s="341"/>
      <c r="I331" s="115"/>
    </row>
    <row r="332" spans="1:9" hidden="1" x14ac:dyDescent="0.25">
      <c r="A332" s="316"/>
      <c r="B332" s="221"/>
      <c r="C332" s="318"/>
      <c r="D332" s="318"/>
      <c r="E332" s="351"/>
      <c r="F332" s="220"/>
      <c r="H332" s="341"/>
      <c r="I332" s="115"/>
    </row>
    <row r="333" spans="1:9" hidden="1" x14ac:dyDescent="0.25">
      <c r="A333" s="316"/>
      <c r="B333" s="221"/>
      <c r="C333" s="318"/>
      <c r="D333" s="318"/>
      <c r="E333" s="351"/>
      <c r="F333" s="220"/>
      <c r="H333" s="341"/>
      <c r="I333" s="115"/>
    </row>
    <row r="334" spans="1:9" hidden="1" x14ac:dyDescent="0.25">
      <c r="A334" s="316"/>
      <c r="B334" s="221"/>
      <c r="C334" s="318"/>
      <c r="D334" s="318"/>
      <c r="E334" s="351"/>
      <c r="F334" s="220"/>
      <c r="H334" s="341"/>
      <c r="I334" s="115"/>
    </row>
    <row r="335" spans="1:9" hidden="1" x14ac:dyDescent="0.25">
      <c r="A335" s="316"/>
      <c r="B335" s="221"/>
      <c r="C335" s="318"/>
      <c r="D335" s="318"/>
      <c r="E335" s="351"/>
      <c r="F335" s="220"/>
      <c r="H335" s="341"/>
      <c r="I335" s="115"/>
    </row>
    <row r="336" spans="1:9" hidden="1" x14ac:dyDescent="0.25">
      <c r="A336" s="316"/>
      <c r="B336" s="221"/>
      <c r="C336" s="318"/>
      <c r="D336" s="318"/>
      <c r="E336" s="351"/>
      <c r="F336" s="220"/>
      <c r="H336" s="341"/>
      <c r="I336" s="115"/>
    </row>
    <row r="337" spans="1:9" hidden="1" x14ac:dyDescent="0.25">
      <c r="A337" s="316"/>
      <c r="B337" s="221"/>
      <c r="C337" s="318"/>
      <c r="D337" s="318"/>
      <c r="E337" s="351"/>
      <c r="F337" s="220"/>
      <c r="H337" s="341"/>
      <c r="I337" s="115"/>
    </row>
    <row r="338" spans="1:9" hidden="1" x14ac:dyDescent="0.25">
      <c r="A338" s="316"/>
      <c r="B338" s="221"/>
      <c r="C338" s="318"/>
      <c r="D338" s="318"/>
      <c r="E338" s="351"/>
      <c r="F338" s="220"/>
      <c r="H338" s="341"/>
      <c r="I338" s="115"/>
    </row>
    <row r="339" spans="1:9" hidden="1" x14ac:dyDescent="0.25">
      <c r="A339" s="316"/>
      <c r="B339" s="221"/>
      <c r="C339" s="318"/>
      <c r="D339" s="318"/>
      <c r="E339" s="351"/>
      <c r="F339" s="220"/>
      <c r="H339" s="341"/>
      <c r="I339" s="115"/>
    </row>
    <row r="340" spans="1:9" ht="15" hidden="1" customHeight="1" x14ac:dyDescent="0.25">
      <c r="A340" s="316"/>
      <c r="B340" s="221"/>
      <c r="C340" s="318"/>
      <c r="D340" s="318"/>
      <c r="E340" s="351"/>
      <c r="F340" s="220"/>
      <c r="H340" s="341"/>
      <c r="I340" s="115"/>
    </row>
    <row r="341" spans="1:9" hidden="1" x14ac:dyDescent="0.25">
      <c r="A341" s="316"/>
      <c r="B341" s="221"/>
      <c r="C341" s="318"/>
      <c r="D341" s="318"/>
      <c r="E341" s="351"/>
      <c r="F341" s="220"/>
      <c r="H341" s="341"/>
      <c r="I341" s="115"/>
    </row>
    <row r="342" spans="1:9" hidden="1" x14ac:dyDescent="0.25">
      <c r="A342" s="316"/>
      <c r="B342" s="221"/>
      <c r="C342" s="318"/>
      <c r="D342" s="318"/>
      <c r="E342" s="351"/>
      <c r="F342" s="220"/>
      <c r="H342" s="341"/>
      <c r="I342" s="115"/>
    </row>
    <row r="343" spans="1:9" hidden="1" x14ac:dyDescent="0.25">
      <c r="A343" s="316"/>
      <c r="B343" s="221"/>
      <c r="C343" s="318"/>
      <c r="D343" s="318"/>
      <c r="E343" s="351"/>
      <c r="F343" s="220"/>
      <c r="H343" s="341"/>
      <c r="I343" s="115"/>
    </row>
    <row r="344" spans="1:9" hidden="1" x14ac:dyDescent="0.25">
      <c r="A344" s="316"/>
      <c r="B344" s="221"/>
      <c r="C344" s="318"/>
      <c r="D344" s="318"/>
      <c r="E344" s="351"/>
      <c r="F344" s="220"/>
      <c r="H344" s="341"/>
      <c r="I344" s="115"/>
    </row>
    <row r="345" spans="1:9" hidden="1" x14ac:dyDescent="0.25">
      <c r="A345" s="316"/>
      <c r="B345" s="221"/>
      <c r="C345" s="318"/>
      <c r="D345" s="318"/>
      <c r="E345" s="351"/>
      <c r="F345" s="220"/>
      <c r="H345" s="341"/>
      <c r="I345" s="115"/>
    </row>
    <row r="346" spans="1:9" hidden="1" x14ac:dyDescent="0.25">
      <c r="A346" s="316"/>
      <c r="B346" s="221"/>
      <c r="C346" s="343"/>
      <c r="D346" s="318"/>
      <c r="E346" s="351"/>
      <c r="F346" s="220"/>
      <c r="H346" s="341"/>
      <c r="I346" s="115"/>
    </row>
    <row r="347" spans="1:9" hidden="1" x14ac:dyDescent="0.25">
      <c r="A347" s="316"/>
      <c r="B347" s="221"/>
      <c r="C347" s="343"/>
      <c r="D347" s="318"/>
      <c r="E347" s="351"/>
      <c r="F347" s="220"/>
      <c r="H347" s="341"/>
      <c r="I347" s="115"/>
    </row>
    <row r="348" spans="1:9" hidden="1" x14ac:dyDescent="0.25">
      <c r="A348" s="316"/>
      <c r="B348" s="221"/>
      <c r="C348" s="343"/>
      <c r="D348" s="318"/>
      <c r="E348" s="351"/>
      <c r="F348" s="220"/>
      <c r="H348" s="341"/>
      <c r="I348" s="115"/>
    </row>
    <row r="349" spans="1:9" hidden="1" x14ac:dyDescent="0.25">
      <c r="A349" s="316"/>
      <c r="B349" s="221"/>
      <c r="C349" s="343"/>
      <c r="D349" s="318"/>
      <c r="E349" s="351"/>
      <c r="F349" s="220"/>
      <c r="H349" s="341"/>
      <c r="I349" s="115"/>
    </row>
    <row r="350" spans="1:9" hidden="1" x14ac:dyDescent="0.25">
      <c r="A350" s="316"/>
      <c r="B350" s="221"/>
      <c r="C350" s="343"/>
      <c r="D350" s="318"/>
      <c r="E350" s="351"/>
      <c r="F350" s="220"/>
      <c r="H350" s="341"/>
      <c r="I350" s="115"/>
    </row>
    <row r="351" spans="1:9" hidden="1" x14ac:dyDescent="0.25">
      <c r="A351" s="316"/>
      <c r="B351" s="221"/>
      <c r="C351" s="318"/>
      <c r="D351" s="318"/>
      <c r="E351" s="351"/>
      <c r="F351" s="220"/>
      <c r="H351" s="341"/>
      <c r="I351" s="115"/>
    </row>
    <row r="352" spans="1:9" hidden="1" x14ac:dyDescent="0.25">
      <c r="A352" s="316"/>
      <c r="B352" s="221"/>
      <c r="C352" s="318"/>
      <c r="D352" s="318"/>
      <c r="E352" s="351"/>
      <c r="F352" s="220"/>
      <c r="H352" s="341"/>
      <c r="I352" s="115"/>
    </row>
    <row r="353" spans="1:9" hidden="1" x14ac:dyDescent="0.25">
      <c r="A353" s="316"/>
      <c r="B353" s="221"/>
      <c r="C353" s="318"/>
      <c r="D353" s="318"/>
      <c r="E353" s="351"/>
      <c r="F353" s="220"/>
      <c r="H353" s="341"/>
      <c r="I353" s="115"/>
    </row>
    <row r="354" spans="1:9" hidden="1" x14ac:dyDescent="0.25">
      <c r="A354" s="316"/>
      <c r="B354" s="221"/>
      <c r="C354" s="318"/>
      <c r="D354" s="318"/>
      <c r="E354" s="351"/>
      <c r="F354" s="220"/>
      <c r="H354" s="341"/>
      <c r="I354" s="115"/>
    </row>
    <row r="355" spans="1:9" hidden="1" x14ac:dyDescent="0.25">
      <c r="A355" s="316"/>
      <c r="B355" s="221"/>
      <c r="C355" s="318"/>
      <c r="D355" s="318"/>
      <c r="E355" s="351"/>
      <c r="F355" s="220"/>
      <c r="H355" s="341"/>
      <c r="I355" s="115"/>
    </row>
    <row r="356" spans="1:9" hidden="1" x14ac:dyDescent="0.25">
      <c r="A356" s="316"/>
      <c r="B356" s="221"/>
      <c r="C356" s="318"/>
      <c r="D356" s="318"/>
      <c r="E356" s="351"/>
      <c r="F356" s="220"/>
      <c r="H356" s="341"/>
      <c r="I356" s="115"/>
    </row>
    <row r="357" spans="1:9" hidden="1" x14ac:dyDescent="0.25">
      <c r="A357" s="316"/>
      <c r="B357" s="221"/>
      <c r="C357" s="318"/>
      <c r="D357" s="318"/>
      <c r="E357" s="351"/>
      <c r="F357" s="220"/>
      <c r="H357" s="341"/>
      <c r="I357" s="115"/>
    </row>
    <row r="358" spans="1:9" hidden="1" x14ac:dyDescent="0.25">
      <c r="A358" s="316"/>
      <c r="B358" s="221"/>
      <c r="C358" s="318"/>
      <c r="D358" s="318"/>
      <c r="E358" s="351"/>
      <c r="F358" s="220"/>
      <c r="H358" s="341"/>
      <c r="I358" s="115"/>
    </row>
    <row r="359" spans="1:9" hidden="1" x14ac:dyDescent="0.25">
      <c r="A359" s="316"/>
      <c r="B359" s="221"/>
      <c r="C359" s="318"/>
      <c r="D359" s="318"/>
      <c r="E359" s="351"/>
      <c r="F359" s="220"/>
      <c r="H359" s="341"/>
      <c r="I359" s="115"/>
    </row>
    <row r="360" spans="1:9" hidden="1" x14ac:dyDescent="0.25">
      <c r="A360" s="316"/>
      <c r="B360" s="221"/>
      <c r="C360" s="318"/>
      <c r="D360" s="318"/>
      <c r="E360" s="351"/>
      <c r="F360" s="220"/>
      <c r="H360" s="341"/>
      <c r="I360" s="115"/>
    </row>
    <row r="361" spans="1:9" hidden="1" x14ac:dyDescent="0.25">
      <c r="A361" s="316"/>
      <c r="B361" s="221"/>
      <c r="C361" s="343"/>
      <c r="D361" s="318"/>
      <c r="E361" s="351"/>
      <c r="F361" s="220"/>
      <c r="H361" s="341"/>
      <c r="I361" s="115"/>
    </row>
    <row r="362" spans="1:9" hidden="1" x14ac:dyDescent="0.25">
      <c r="A362" s="316"/>
      <c r="B362" s="221"/>
      <c r="C362" s="343"/>
      <c r="D362" s="318"/>
      <c r="E362" s="351"/>
      <c r="F362" s="220"/>
      <c r="H362" s="341"/>
      <c r="I362" s="115"/>
    </row>
    <row r="363" spans="1:9" hidden="1" x14ac:dyDescent="0.25">
      <c r="A363" s="316"/>
      <c r="B363" s="221"/>
      <c r="C363" s="343"/>
      <c r="D363" s="318"/>
      <c r="E363" s="351"/>
      <c r="F363" s="220"/>
      <c r="H363" s="341"/>
      <c r="I363" s="115"/>
    </row>
    <row r="364" spans="1:9" hidden="1" x14ac:dyDescent="0.25">
      <c r="A364" s="316"/>
      <c r="B364" s="221"/>
      <c r="C364" s="343"/>
      <c r="D364" s="318"/>
      <c r="E364" s="351"/>
      <c r="F364" s="220"/>
      <c r="H364" s="341"/>
      <c r="I364" s="115"/>
    </row>
    <row r="365" spans="1:9" hidden="1" x14ac:dyDescent="0.25">
      <c r="A365" s="316"/>
      <c r="B365" s="221"/>
      <c r="C365" s="318"/>
      <c r="D365" s="318"/>
      <c r="E365" s="351"/>
      <c r="F365" s="220"/>
      <c r="H365" s="341"/>
      <c r="I365" s="115"/>
    </row>
    <row r="366" spans="1:9" hidden="1" x14ac:dyDescent="0.25">
      <c r="A366" s="316"/>
      <c r="B366" s="221"/>
      <c r="C366" s="318"/>
      <c r="D366" s="318"/>
      <c r="E366" s="351"/>
      <c r="F366" s="220"/>
      <c r="H366" s="341"/>
      <c r="I366" s="115"/>
    </row>
    <row r="367" spans="1:9" hidden="1" x14ac:dyDescent="0.25">
      <c r="A367" s="316"/>
      <c r="B367" s="221"/>
      <c r="C367" s="318"/>
      <c r="D367" s="318"/>
      <c r="E367" s="351"/>
      <c r="F367" s="220"/>
      <c r="H367" s="341"/>
      <c r="I367" s="115"/>
    </row>
    <row r="368" spans="1:9" hidden="1" x14ac:dyDescent="0.25">
      <c r="A368" s="316"/>
      <c r="B368" s="221"/>
      <c r="C368" s="318"/>
      <c r="D368" s="318"/>
      <c r="E368" s="351"/>
      <c r="F368" s="220"/>
      <c r="H368" s="341"/>
      <c r="I368" s="115"/>
    </row>
    <row r="369" spans="1:9" hidden="1" x14ac:dyDescent="0.25">
      <c r="A369" s="316"/>
      <c r="B369" s="221"/>
      <c r="C369" s="318"/>
      <c r="D369" s="318"/>
      <c r="E369" s="351"/>
      <c r="F369" s="220"/>
      <c r="H369" s="341"/>
      <c r="I369" s="115"/>
    </row>
    <row r="370" spans="1:9" hidden="1" x14ac:dyDescent="0.25">
      <c r="A370" s="316"/>
      <c r="B370" s="221"/>
      <c r="C370" s="318"/>
      <c r="D370" s="318"/>
      <c r="E370" s="351"/>
      <c r="F370" s="220"/>
      <c r="H370" s="341"/>
      <c r="I370" s="115"/>
    </row>
    <row r="371" spans="1:9" hidden="1" x14ac:dyDescent="0.25">
      <c r="A371" s="316"/>
      <c r="B371" s="221"/>
      <c r="C371" s="318"/>
      <c r="D371" s="318"/>
      <c r="E371" s="351"/>
      <c r="F371" s="220"/>
      <c r="H371" s="341"/>
      <c r="I371" s="115"/>
    </row>
    <row r="372" spans="1:9" hidden="1" x14ac:dyDescent="0.25">
      <c r="A372" s="316"/>
      <c r="B372" s="221"/>
      <c r="C372" s="318"/>
      <c r="D372" s="318"/>
      <c r="E372" s="351"/>
      <c r="F372" s="220"/>
      <c r="H372" s="341"/>
      <c r="I372" s="115"/>
    </row>
    <row r="373" spans="1:9" hidden="1" x14ac:dyDescent="0.25">
      <c r="A373" s="316"/>
      <c r="B373" s="221"/>
      <c r="C373" s="318"/>
      <c r="D373" s="318"/>
      <c r="E373" s="351"/>
      <c r="F373" s="220"/>
      <c r="H373" s="341"/>
      <c r="I373" s="115"/>
    </row>
    <row r="374" spans="1:9" hidden="1" x14ac:dyDescent="0.25">
      <c r="A374" s="316"/>
      <c r="B374" s="221"/>
      <c r="C374" s="318"/>
      <c r="D374" s="318"/>
      <c r="E374" s="351"/>
      <c r="F374" s="220"/>
      <c r="H374" s="341"/>
      <c r="I374" s="115"/>
    </row>
    <row r="375" spans="1:9" hidden="1" x14ac:dyDescent="0.25">
      <c r="A375" s="316"/>
      <c r="B375" s="221"/>
      <c r="C375" s="343"/>
      <c r="D375" s="318"/>
      <c r="E375" s="351"/>
      <c r="F375" s="220"/>
      <c r="H375" s="341"/>
      <c r="I375" s="115"/>
    </row>
    <row r="376" spans="1:9" hidden="1" x14ac:dyDescent="0.25">
      <c r="A376" s="316"/>
      <c r="B376" s="221"/>
      <c r="C376" s="318"/>
      <c r="D376" s="318"/>
      <c r="E376" s="351"/>
      <c r="F376" s="220"/>
      <c r="H376" s="341"/>
      <c r="I376" s="115"/>
    </row>
    <row r="377" spans="1:9" hidden="1" x14ac:dyDescent="0.25">
      <c r="A377" s="316"/>
      <c r="B377" s="221"/>
      <c r="C377" s="215"/>
      <c r="D377" s="318"/>
      <c r="E377" s="351"/>
      <c r="F377" s="220"/>
      <c r="H377" s="341"/>
      <c r="I377" s="115"/>
    </row>
    <row r="378" spans="1:9" hidden="1" x14ac:dyDescent="0.25">
      <c r="A378" s="316"/>
      <c r="B378" s="221"/>
      <c r="C378" s="215"/>
      <c r="D378" s="318"/>
      <c r="E378" s="351"/>
      <c r="F378" s="220"/>
      <c r="H378" s="341"/>
      <c r="I378" s="115"/>
    </row>
    <row r="379" spans="1:9" hidden="1" x14ac:dyDescent="0.25">
      <c r="A379" s="316"/>
      <c r="B379" s="221"/>
      <c r="C379" s="215"/>
      <c r="D379" s="318"/>
      <c r="E379" s="351"/>
      <c r="F379" s="220"/>
      <c r="H379" s="341"/>
      <c r="I379" s="115"/>
    </row>
    <row r="380" spans="1:9" hidden="1" x14ac:dyDescent="0.25">
      <c r="A380" s="316"/>
      <c r="B380" s="221"/>
      <c r="C380" s="215"/>
      <c r="D380" s="318"/>
      <c r="E380" s="351"/>
      <c r="F380" s="220"/>
      <c r="H380" s="341"/>
      <c r="I380" s="115"/>
    </row>
    <row r="381" spans="1:9" hidden="1" x14ac:dyDescent="0.25">
      <c r="A381" s="316"/>
      <c r="B381" s="221"/>
      <c r="C381" s="215"/>
      <c r="D381" s="318"/>
      <c r="E381" s="351"/>
      <c r="F381" s="220"/>
      <c r="H381" s="341"/>
      <c r="I381" s="115"/>
    </row>
    <row r="382" spans="1:9" hidden="1" x14ac:dyDescent="0.25">
      <c r="A382" s="316"/>
      <c r="B382" s="221"/>
      <c r="C382" s="215"/>
      <c r="D382" s="318"/>
      <c r="E382" s="351"/>
      <c r="F382" s="220"/>
      <c r="H382" s="341"/>
      <c r="I382" s="115"/>
    </row>
    <row r="383" spans="1:9" hidden="1" x14ac:dyDescent="0.25">
      <c r="A383" s="316"/>
      <c r="B383" s="221"/>
      <c r="C383" s="215"/>
      <c r="D383" s="318"/>
      <c r="E383" s="351"/>
      <c r="F383" s="220"/>
      <c r="H383" s="341"/>
      <c r="I383" s="115"/>
    </row>
    <row r="384" spans="1:9" hidden="1" x14ac:dyDescent="0.25">
      <c r="A384" s="316"/>
      <c r="B384" s="221"/>
      <c r="C384" s="215"/>
      <c r="D384" s="318"/>
      <c r="E384" s="351"/>
      <c r="F384" s="220"/>
      <c r="H384" s="341"/>
      <c r="I384" s="115"/>
    </row>
    <row r="385" spans="1:9" hidden="1" x14ac:dyDescent="0.25">
      <c r="A385" s="316"/>
      <c r="B385" s="221"/>
      <c r="C385" s="215"/>
      <c r="D385" s="318"/>
      <c r="E385" s="351"/>
      <c r="F385" s="220"/>
      <c r="H385" s="341"/>
      <c r="I385" s="115"/>
    </row>
    <row r="386" spans="1:9" hidden="1" x14ac:dyDescent="0.25">
      <c r="A386" s="316"/>
      <c r="B386" s="221"/>
      <c r="C386" s="215"/>
      <c r="D386" s="318"/>
      <c r="E386" s="351"/>
      <c r="F386" s="220"/>
      <c r="H386" s="341"/>
      <c r="I386" s="115"/>
    </row>
    <row r="387" spans="1:9" hidden="1" x14ac:dyDescent="0.25">
      <c r="A387" s="316"/>
      <c r="B387" s="221"/>
      <c r="C387" s="215"/>
      <c r="D387" s="318"/>
      <c r="E387" s="351"/>
      <c r="F387" s="220"/>
      <c r="H387" s="341"/>
      <c r="I387" s="115"/>
    </row>
    <row r="388" spans="1:9" hidden="1" x14ac:dyDescent="0.25">
      <c r="A388" s="316"/>
      <c r="B388" s="221"/>
      <c r="C388" s="215"/>
      <c r="D388" s="318"/>
      <c r="E388" s="351"/>
      <c r="F388" s="220"/>
      <c r="H388" s="341"/>
      <c r="I388" s="115"/>
    </row>
    <row r="389" spans="1:9" hidden="1" x14ac:dyDescent="0.25">
      <c r="A389" s="316"/>
      <c r="B389" s="221"/>
      <c r="C389" s="215"/>
      <c r="D389" s="318"/>
      <c r="E389" s="351"/>
      <c r="F389" s="220"/>
      <c r="H389" s="341"/>
      <c r="I389" s="115"/>
    </row>
    <row r="390" spans="1:9" hidden="1" x14ac:dyDescent="0.25">
      <c r="A390" s="316"/>
      <c r="B390" s="221"/>
      <c r="C390" s="215"/>
      <c r="D390" s="318"/>
      <c r="E390" s="351"/>
      <c r="F390" s="220"/>
      <c r="H390" s="341"/>
      <c r="I390" s="115"/>
    </row>
    <row r="391" spans="1:9" hidden="1" x14ac:dyDescent="0.25">
      <c r="A391" s="316"/>
      <c r="B391" s="221"/>
      <c r="C391" s="215"/>
      <c r="D391" s="318"/>
      <c r="E391" s="351"/>
      <c r="F391" s="220"/>
      <c r="H391" s="341"/>
      <c r="I391" s="115"/>
    </row>
    <row r="392" spans="1:9" hidden="1" x14ac:dyDescent="0.25">
      <c r="A392" s="316"/>
      <c r="B392" s="221"/>
      <c r="C392" s="215"/>
      <c r="D392" s="318"/>
      <c r="E392" s="351"/>
      <c r="F392" s="220"/>
      <c r="H392" s="341"/>
      <c r="I392" s="115"/>
    </row>
    <row r="393" spans="1:9" hidden="1" x14ac:dyDescent="0.25">
      <c r="A393" s="316"/>
      <c r="B393" s="221"/>
      <c r="C393" s="215"/>
      <c r="D393" s="318"/>
      <c r="E393" s="351"/>
      <c r="F393" s="220"/>
      <c r="H393" s="341"/>
      <c r="I393" s="115"/>
    </row>
    <row r="394" spans="1:9" hidden="1" x14ac:dyDescent="0.25">
      <c r="A394" s="316"/>
      <c r="B394" s="221"/>
      <c r="C394" s="215"/>
      <c r="D394" s="318"/>
      <c r="E394" s="351"/>
      <c r="F394" s="220"/>
      <c r="H394" s="341"/>
      <c r="I394" s="115"/>
    </row>
    <row r="395" spans="1:9" hidden="1" x14ac:dyDescent="0.25">
      <c r="A395" s="316"/>
      <c r="B395" s="221"/>
      <c r="C395" s="215"/>
      <c r="D395" s="318"/>
      <c r="E395" s="351"/>
      <c r="F395" s="220"/>
      <c r="H395" s="341"/>
      <c r="I395" s="115"/>
    </row>
    <row r="396" spans="1:9" hidden="1" x14ac:dyDescent="0.25">
      <c r="A396" s="316"/>
      <c r="B396" s="221"/>
      <c r="C396" s="215"/>
      <c r="D396" s="318"/>
      <c r="E396" s="351"/>
      <c r="F396" s="220"/>
      <c r="H396" s="341"/>
      <c r="I396" s="115"/>
    </row>
    <row r="397" spans="1:9" hidden="1" x14ac:dyDescent="0.25">
      <c r="A397" s="316"/>
      <c r="B397" s="221"/>
      <c r="C397" s="215"/>
      <c r="D397" s="318"/>
      <c r="E397" s="351"/>
      <c r="F397" s="220"/>
      <c r="H397" s="341"/>
      <c r="I397" s="115"/>
    </row>
    <row r="398" spans="1:9" hidden="1" x14ac:dyDescent="0.25">
      <c r="A398" s="316"/>
      <c r="B398" s="221"/>
      <c r="C398" s="215"/>
      <c r="D398" s="318"/>
      <c r="E398" s="351"/>
      <c r="F398" s="220"/>
      <c r="H398" s="341"/>
      <c r="I398" s="115"/>
    </row>
    <row r="399" spans="1:9" hidden="1" x14ac:dyDescent="0.25">
      <c r="A399" s="316"/>
      <c r="B399" s="221"/>
      <c r="C399" s="215"/>
      <c r="D399" s="318"/>
      <c r="E399" s="351"/>
      <c r="F399" s="220"/>
      <c r="H399" s="341"/>
      <c r="I399" s="115"/>
    </row>
    <row r="400" spans="1:9" hidden="1" x14ac:dyDescent="0.25">
      <c r="A400" s="316"/>
      <c r="B400" s="221"/>
      <c r="C400" s="215"/>
      <c r="D400" s="318"/>
      <c r="E400" s="351"/>
      <c r="F400" s="220"/>
      <c r="H400" s="341"/>
      <c r="I400" s="115"/>
    </row>
    <row r="401" spans="1:9" hidden="1" x14ac:dyDescent="0.25">
      <c r="A401" s="316"/>
      <c r="B401" s="221"/>
      <c r="C401" s="215"/>
      <c r="D401" s="318"/>
      <c r="E401" s="351"/>
      <c r="F401" s="220"/>
      <c r="H401" s="341"/>
      <c r="I401" s="115"/>
    </row>
    <row r="402" spans="1:9" hidden="1" x14ac:dyDescent="0.25">
      <c r="A402" s="316"/>
      <c r="B402" s="221"/>
      <c r="C402" s="215"/>
      <c r="D402" s="318"/>
      <c r="E402" s="351"/>
      <c r="F402" s="220"/>
      <c r="H402" s="341"/>
      <c r="I402" s="115"/>
    </row>
    <row r="403" spans="1:9" hidden="1" x14ac:dyDescent="0.25">
      <c r="A403" s="316"/>
      <c r="B403" s="221"/>
      <c r="C403" s="215"/>
      <c r="D403" s="318"/>
      <c r="E403" s="351"/>
      <c r="F403" s="220"/>
      <c r="H403" s="341"/>
      <c r="I403" s="115"/>
    </row>
    <row r="404" spans="1:9" hidden="1" x14ac:dyDescent="0.25">
      <c r="A404" s="316"/>
      <c r="B404" s="221"/>
      <c r="C404" s="215"/>
      <c r="D404" s="318"/>
      <c r="E404" s="351"/>
      <c r="F404" s="220"/>
      <c r="H404" s="341"/>
      <c r="I404" s="115"/>
    </row>
    <row r="405" spans="1:9" hidden="1" x14ac:dyDescent="0.25">
      <c r="A405" s="316"/>
      <c r="B405" s="221"/>
      <c r="C405" s="215"/>
      <c r="D405" s="318"/>
      <c r="E405" s="351"/>
      <c r="F405" s="220"/>
      <c r="H405" s="341"/>
      <c r="I405" s="115"/>
    </row>
    <row r="406" spans="1:9" hidden="1" x14ac:dyDescent="0.25">
      <c r="A406" s="316"/>
      <c r="B406" s="221"/>
      <c r="C406" s="215"/>
      <c r="D406" s="318"/>
      <c r="E406" s="351"/>
      <c r="F406" s="220"/>
      <c r="H406" s="341"/>
      <c r="I406" s="115"/>
    </row>
    <row r="407" spans="1:9" hidden="1" x14ac:dyDescent="0.25">
      <c r="A407" s="316"/>
      <c r="B407" s="221"/>
      <c r="C407" s="215"/>
      <c r="D407" s="318"/>
      <c r="E407" s="351"/>
      <c r="F407" s="220"/>
      <c r="H407" s="341"/>
      <c r="I407" s="115"/>
    </row>
    <row r="408" spans="1:9" hidden="1" x14ac:dyDescent="0.25">
      <c r="A408" s="316"/>
      <c r="B408" s="221"/>
      <c r="C408" s="215"/>
      <c r="D408" s="318"/>
      <c r="E408" s="351"/>
      <c r="F408" s="220"/>
      <c r="H408" s="341"/>
      <c r="I408" s="115"/>
    </row>
    <row r="409" spans="1:9" hidden="1" x14ac:dyDescent="0.25">
      <c r="A409" s="316"/>
      <c r="B409" s="221"/>
      <c r="C409" s="215"/>
      <c r="D409" s="318"/>
      <c r="E409" s="351"/>
      <c r="F409" s="220"/>
      <c r="H409" s="341"/>
      <c r="I409" s="115"/>
    </row>
    <row r="410" spans="1:9" hidden="1" x14ac:dyDescent="0.25">
      <c r="A410" s="316"/>
      <c r="B410" s="221"/>
      <c r="C410" s="215"/>
      <c r="D410" s="318"/>
      <c r="E410" s="351"/>
      <c r="F410" s="220"/>
      <c r="H410" s="341"/>
      <c r="I410" s="115"/>
    </row>
    <row r="411" spans="1:9" hidden="1" x14ac:dyDescent="0.25">
      <c r="A411" s="316"/>
      <c r="B411" s="221"/>
      <c r="C411" s="215"/>
      <c r="D411" s="318"/>
      <c r="E411" s="351"/>
      <c r="F411" s="220"/>
      <c r="H411" s="341"/>
      <c r="I411" s="115"/>
    </row>
    <row r="412" spans="1:9" hidden="1" x14ac:dyDescent="0.25">
      <c r="A412" s="316"/>
      <c r="B412" s="221"/>
      <c r="C412" s="215"/>
      <c r="D412" s="318"/>
      <c r="E412" s="351"/>
      <c r="F412" s="220"/>
      <c r="H412" s="341"/>
      <c r="I412" s="115"/>
    </row>
    <row r="413" spans="1:9" hidden="1" x14ac:dyDescent="0.25">
      <c r="A413" s="316"/>
      <c r="B413" s="221"/>
      <c r="C413" s="215"/>
      <c r="D413" s="318"/>
      <c r="E413" s="351"/>
      <c r="F413" s="220"/>
      <c r="H413" s="341"/>
      <c r="I413" s="115"/>
    </row>
    <row r="414" spans="1:9" hidden="1" x14ac:dyDescent="0.25">
      <c r="A414" s="316"/>
      <c r="B414" s="221"/>
      <c r="C414" s="215"/>
      <c r="D414" s="318"/>
      <c r="E414" s="351"/>
      <c r="F414" s="220"/>
      <c r="H414" s="341"/>
      <c r="I414" s="115"/>
    </row>
    <row r="415" spans="1:9" hidden="1" x14ac:dyDescent="0.25">
      <c r="A415" s="316"/>
      <c r="B415" s="221"/>
      <c r="C415" s="215"/>
      <c r="D415" s="318"/>
      <c r="E415" s="351"/>
      <c r="F415" s="220"/>
      <c r="H415" s="341"/>
      <c r="I415" s="115"/>
    </row>
    <row r="416" spans="1:9" hidden="1" x14ac:dyDescent="0.25">
      <c r="A416" s="316"/>
      <c r="B416" s="221"/>
      <c r="C416" s="215"/>
      <c r="D416" s="318"/>
      <c r="E416" s="351"/>
      <c r="F416" s="220"/>
      <c r="H416" s="341"/>
      <c r="I416" s="115"/>
    </row>
    <row r="417" spans="1:9" hidden="1" x14ac:dyDescent="0.25">
      <c r="A417" s="316"/>
      <c r="B417" s="221"/>
      <c r="C417" s="215"/>
      <c r="D417" s="318"/>
      <c r="E417" s="351"/>
      <c r="F417" s="220"/>
      <c r="H417" s="341"/>
      <c r="I417" s="115"/>
    </row>
    <row r="418" spans="1:9" hidden="1" x14ac:dyDescent="0.25">
      <c r="A418" s="316"/>
      <c r="B418" s="221"/>
      <c r="C418" s="215"/>
      <c r="D418" s="318"/>
      <c r="E418" s="351"/>
      <c r="F418" s="220"/>
      <c r="H418" s="341"/>
      <c r="I418" s="115"/>
    </row>
    <row r="419" spans="1:9" hidden="1" x14ac:dyDescent="0.25">
      <c r="A419" s="337"/>
      <c r="B419" s="304"/>
      <c r="C419" s="215"/>
      <c r="D419" s="319"/>
      <c r="E419" s="351"/>
      <c r="F419" s="305"/>
      <c r="H419" s="341"/>
      <c r="I419" s="115"/>
    </row>
    <row r="420" spans="1:9" hidden="1" x14ac:dyDescent="0.25">
      <c r="A420" s="318"/>
      <c r="B420" s="221"/>
      <c r="C420" s="318"/>
      <c r="D420" s="319"/>
      <c r="E420" s="351"/>
      <c r="F420" s="305"/>
      <c r="H420" s="341"/>
      <c r="I420" s="115"/>
    </row>
    <row r="421" spans="1:9" hidden="1" x14ac:dyDescent="0.25">
      <c r="A421" s="318"/>
      <c r="B421" s="221"/>
      <c r="C421" s="318"/>
      <c r="D421" s="319"/>
      <c r="E421" s="351"/>
      <c r="F421" s="305"/>
      <c r="H421" s="341"/>
      <c r="I421" s="115"/>
    </row>
    <row r="422" spans="1:9" hidden="1" x14ac:dyDescent="0.25">
      <c r="A422" s="318"/>
      <c r="B422" s="221"/>
      <c r="C422" s="318"/>
      <c r="D422" s="319"/>
      <c r="E422" s="351"/>
      <c r="F422" s="305"/>
      <c r="H422" s="341"/>
      <c r="I422" s="115"/>
    </row>
    <row r="423" spans="1:9" hidden="1" x14ac:dyDescent="0.25">
      <c r="A423" s="318"/>
      <c r="B423" s="221"/>
      <c r="C423" s="318"/>
      <c r="D423" s="319"/>
      <c r="E423" s="351"/>
      <c r="F423" s="305"/>
      <c r="H423" s="341"/>
      <c r="I423" s="115"/>
    </row>
    <row r="424" spans="1:9" hidden="1" x14ac:dyDescent="0.25">
      <c r="A424" s="318"/>
      <c r="B424" s="221"/>
      <c r="C424" s="318"/>
      <c r="D424" s="319"/>
      <c r="E424" s="351"/>
      <c r="F424" s="305"/>
      <c r="H424" s="341"/>
      <c r="I424" s="115"/>
    </row>
    <row r="425" spans="1:9" hidden="1" x14ac:dyDescent="0.25">
      <c r="A425" s="318"/>
      <c r="B425" s="221"/>
      <c r="C425" s="318"/>
      <c r="D425" s="319"/>
      <c r="E425" s="351"/>
      <c r="F425" s="305"/>
      <c r="H425" s="341"/>
      <c r="I425" s="115"/>
    </row>
    <row r="426" spans="1:9" hidden="1" x14ac:dyDescent="0.25">
      <c r="A426" s="318"/>
      <c r="B426" s="221"/>
      <c r="C426" s="318"/>
      <c r="D426" s="319"/>
      <c r="E426" s="351"/>
      <c r="F426" s="305"/>
      <c r="H426" s="341"/>
      <c r="I426" s="115"/>
    </row>
    <row r="427" spans="1:9" hidden="1" x14ac:dyDescent="0.25">
      <c r="A427" s="318"/>
      <c r="B427" s="221"/>
      <c r="C427" s="318"/>
      <c r="D427" s="319"/>
      <c r="E427" s="351"/>
      <c r="F427" s="305"/>
      <c r="H427" s="341"/>
      <c r="I427" s="115"/>
    </row>
    <row r="428" spans="1:9" hidden="1" x14ac:dyDescent="0.25">
      <c r="A428" s="318"/>
      <c r="B428" s="221"/>
      <c r="C428" s="318"/>
      <c r="D428" s="319"/>
      <c r="E428" s="351"/>
      <c r="F428" s="305"/>
      <c r="H428" s="341"/>
      <c r="I428" s="115"/>
    </row>
    <row r="429" spans="1:9" hidden="1" x14ac:dyDescent="0.25">
      <c r="A429" s="318"/>
      <c r="B429" s="221"/>
      <c r="C429" s="318"/>
      <c r="D429" s="319"/>
      <c r="E429" s="351"/>
      <c r="F429" s="305"/>
      <c r="H429" s="341"/>
      <c r="I429" s="115"/>
    </row>
    <row r="430" spans="1:9" hidden="1" x14ac:dyDescent="0.25">
      <c r="A430" s="318"/>
      <c r="B430" s="221"/>
      <c r="C430" s="318"/>
      <c r="D430" s="319"/>
      <c r="E430" s="351"/>
      <c r="F430" s="305"/>
      <c r="H430" s="341"/>
      <c r="I430" s="115"/>
    </row>
    <row r="431" spans="1:9" hidden="1" x14ac:dyDescent="0.25">
      <c r="A431" s="318"/>
      <c r="B431" s="221"/>
      <c r="C431" s="318"/>
      <c r="D431" s="319"/>
      <c r="E431" s="351"/>
      <c r="F431" s="305"/>
      <c r="H431" s="341"/>
      <c r="I431" s="115"/>
    </row>
    <row r="432" spans="1:9" hidden="1" x14ac:dyDescent="0.25">
      <c r="A432" s="318"/>
      <c r="B432" s="221"/>
      <c r="C432" s="89"/>
      <c r="D432" s="319"/>
      <c r="E432" s="351"/>
      <c r="F432" s="305"/>
    </row>
    <row r="433" spans="1:6" hidden="1" x14ac:dyDescent="0.25">
      <c r="A433" s="318"/>
      <c r="B433" s="221"/>
      <c r="C433" s="89"/>
      <c r="D433" s="319"/>
      <c r="E433" s="351"/>
      <c r="F433" s="305"/>
    </row>
    <row r="434" spans="1:6" hidden="1" x14ac:dyDescent="0.25">
      <c r="A434" s="318"/>
      <c r="B434" s="221"/>
      <c r="C434" s="89"/>
      <c r="D434" s="319"/>
      <c r="E434" s="351"/>
      <c r="F434" s="305"/>
    </row>
    <row r="435" spans="1:6" hidden="1" x14ac:dyDescent="0.25">
      <c r="A435" s="318"/>
      <c r="B435" s="221"/>
      <c r="C435" s="89"/>
      <c r="D435" s="319"/>
      <c r="E435" s="351"/>
      <c r="F435" s="305"/>
    </row>
    <row r="436" spans="1:6" hidden="1" x14ac:dyDescent="0.25">
      <c r="A436" s="318"/>
      <c r="B436" s="221"/>
      <c r="C436" s="89"/>
      <c r="D436" s="319"/>
      <c r="E436" s="351"/>
      <c r="F436" s="305"/>
    </row>
    <row r="437" spans="1:6" hidden="1" x14ac:dyDescent="0.25">
      <c r="A437" s="319"/>
      <c r="B437" s="221"/>
      <c r="C437" s="89"/>
      <c r="D437" s="318"/>
      <c r="E437" s="318"/>
      <c r="F437" s="220"/>
    </row>
    <row r="438" spans="1:6" x14ac:dyDescent="0.25">
      <c r="A438" s="338"/>
      <c r="E438" s="89" t="s">
        <v>220</v>
      </c>
      <c r="F438" s="284">
        <f>SUM(F193:F437)</f>
        <v>179645.60000000003</v>
      </c>
    </row>
    <row r="439" spans="1:6" x14ac:dyDescent="0.25">
      <c r="A439" s="215"/>
    </row>
    <row r="440" spans="1:6" x14ac:dyDescent="0.25">
      <c r="A440" s="215"/>
    </row>
    <row r="441" spans="1:6" x14ac:dyDescent="0.25">
      <c r="A441" s="215"/>
    </row>
    <row r="442" spans="1:6" x14ac:dyDescent="0.25">
      <c r="A442" s="215"/>
    </row>
    <row r="443" spans="1:6" x14ac:dyDescent="0.25">
      <c r="A443" s="215"/>
    </row>
  </sheetData>
  <mergeCells count="145">
    <mergeCell ref="A124:B124"/>
    <mergeCell ref="A91:H91"/>
    <mergeCell ref="A82:A83"/>
    <mergeCell ref="A79:A81"/>
    <mergeCell ref="A107:F107"/>
    <mergeCell ref="A73:B73"/>
    <mergeCell ref="B79:B81"/>
    <mergeCell ref="D79:D81"/>
    <mergeCell ref="E79:F79"/>
    <mergeCell ref="G79:G81"/>
    <mergeCell ref="E110:E111"/>
    <mergeCell ref="A92:A94"/>
    <mergeCell ref="B92:C94"/>
    <mergeCell ref="D92:F92"/>
    <mergeCell ref="D93:D94"/>
    <mergeCell ref="E93:E94"/>
    <mergeCell ref="F93:F94"/>
    <mergeCell ref="B95:C95"/>
    <mergeCell ref="A74:B74"/>
    <mergeCell ref="I79:I81"/>
    <mergeCell ref="B82:B83"/>
    <mergeCell ref="D82:D83"/>
    <mergeCell ref="E82:E83"/>
    <mergeCell ref="F82:F83"/>
    <mergeCell ref="G82:G83"/>
    <mergeCell ref="I82:I8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1:H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G50:G51"/>
    <mergeCell ref="A52:B52"/>
    <mergeCell ref="A62:B62"/>
    <mergeCell ref="B42:C42"/>
    <mergeCell ref="A63:B63"/>
    <mergeCell ref="A88:F88"/>
    <mergeCell ref="A19:B19"/>
    <mergeCell ref="B3:H3"/>
    <mergeCell ref="A4:E4"/>
    <mergeCell ref="A5:E5"/>
    <mergeCell ref="A6:E6"/>
    <mergeCell ref="A7:E7"/>
    <mergeCell ref="A16:F16"/>
    <mergeCell ref="A18:F18"/>
    <mergeCell ref="G60:G61"/>
    <mergeCell ref="A56:B56"/>
    <mergeCell ref="A58:F58"/>
    <mergeCell ref="A60:B61"/>
    <mergeCell ref="D60:D61"/>
    <mergeCell ref="E60:E61"/>
    <mergeCell ref="F60:F61"/>
    <mergeCell ref="D39:E39"/>
    <mergeCell ref="F50:F51"/>
    <mergeCell ref="A77:F77"/>
    <mergeCell ref="D50:D51"/>
    <mergeCell ref="E50:E51"/>
    <mergeCell ref="A50:B51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B43:C43"/>
    <mergeCell ref="B44:C44"/>
    <mergeCell ref="G142:G143"/>
    <mergeCell ref="A131:A132"/>
    <mergeCell ref="B131:B132"/>
    <mergeCell ref="D131:D132"/>
    <mergeCell ref="E131:E132"/>
    <mergeCell ref="F131:F132"/>
    <mergeCell ref="G131:G132"/>
    <mergeCell ref="A139:F139"/>
    <mergeCell ref="A140:F140"/>
    <mergeCell ref="F142:F143"/>
    <mergeCell ref="A101:F101"/>
    <mergeCell ref="A108:E108"/>
    <mergeCell ref="A125:B125"/>
    <mergeCell ref="A126:B126"/>
    <mergeCell ref="A127:B127"/>
    <mergeCell ref="F110:F111"/>
    <mergeCell ref="A119:E119"/>
    <mergeCell ref="A120:F120"/>
    <mergeCell ref="A123:B123"/>
    <mergeCell ref="A110:A111"/>
    <mergeCell ref="B110:B111"/>
    <mergeCell ref="D110:D111"/>
    <mergeCell ref="A128:B128"/>
    <mergeCell ref="A187:E187"/>
    <mergeCell ref="A188:F188"/>
    <mergeCell ref="A190:A191"/>
    <mergeCell ref="B190:B191"/>
    <mergeCell ref="D190:D191"/>
    <mergeCell ref="E190:E191"/>
    <mergeCell ref="F190:F191"/>
    <mergeCell ref="A147:F147"/>
    <mergeCell ref="A148:F148"/>
    <mergeCell ref="A149:F149"/>
    <mergeCell ref="A151:A152"/>
    <mergeCell ref="B151:B152"/>
    <mergeCell ref="D151:D152"/>
    <mergeCell ref="E151:E152"/>
    <mergeCell ref="F151:F152"/>
    <mergeCell ref="A129:F129"/>
    <mergeCell ref="A142:A143"/>
    <mergeCell ref="B142:B143"/>
    <mergeCell ref="D142:D143"/>
    <mergeCell ref="E142:E143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7" max="9" man="1"/>
    <brk id="128" max="9" man="1"/>
    <brk id="187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F209"/>
  <sheetViews>
    <sheetView workbookViewId="0">
      <selection activeCell="D12" sqref="D12:D50"/>
    </sheetView>
  </sheetViews>
  <sheetFormatPr defaultRowHeight="15" x14ac:dyDescent="0.25"/>
  <cols>
    <col min="2" max="2" width="17.125" customWidth="1"/>
    <col min="4" max="4" width="10.375" customWidth="1"/>
  </cols>
  <sheetData>
    <row r="1" spans="1:6" ht="15" customHeight="1" x14ac:dyDescent="0.25">
      <c r="A1" s="226" t="s">
        <v>188</v>
      </c>
      <c r="B1" s="450" t="s">
        <v>115</v>
      </c>
      <c r="C1" s="226" t="s">
        <v>189</v>
      </c>
      <c r="D1" s="225" t="s">
        <v>190</v>
      </c>
      <c r="E1" s="450"/>
    </row>
    <row r="2" spans="1:6" ht="15" customHeight="1" x14ac:dyDescent="0.25">
      <c r="A2" s="226">
        <v>1</v>
      </c>
      <c r="B2" s="449">
        <v>2</v>
      </c>
      <c r="C2" s="226">
        <v>3</v>
      </c>
      <c r="D2" s="226">
        <v>4</v>
      </c>
      <c r="E2" s="457"/>
    </row>
    <row r="3" spans="1:6" ht="15" customHeight="1" x14ac:dyDescent="0.25">
      <c r="A3" s="226">
        <v>1</v>
      </c>
      <c r="B3" s="425" t="s">
        <v>301</v>
      </c>
      <c r="C3" s="427">
        <v>5.3</v>
      </c>
      <c r="D3" s="429">
        <v>7500</v>
      </c>
      <c r="E3" s="303">
        <f>C3*D3</f>
        <v>39750</v>
      </c>
    </row>
    <row r="4" spans="1:6" ht="15" customHeight="1" x14ac:dyDescent="0.25">
      <c r="A4" s="226">
        <v>2</v>
      </c>
      <c r="B4" s="425" t="s">
        <v>323</v>
      </c>
      <c r="C4" s="427">
        <v>9</v>
      </c>
      <c r="D4" s="429">
        <v>1860</v>
      </c>
      <c r="E4" s="303">
        <f>C4*D4</f>
        <v>16740</v>
      </c>
    </row>
    <row r="5" spans="1:6" ht="15" customHeight="1" x14ac:dyDescent="0.25">
      <c r="A5" s="226">
        <v>3</v>
      </c>
      <c r="B5" s="425" t="s">
        <v>324</v>
      </c>
      <c r="C5" s="427">
        <v>3</v>
      </c>
      <c r="D5" s="429">
        <v>3689</v>
      </c>
      <c r="E5" s="303">
        <f>C5*D5</f>
        <v>11067</v>
      </c>
    </row>
    <row r="6" spans="1:6" ht="15" customHeight="1" x14ac:dyDescent="0.25">
      <c r="A6" s="226">
        <v>4</v>
      </c>
      <c r="B6" s="425" t="s">
        <v>325</v>
      </c>
      <c r="C6" s="427">
        <v>12</v>
      </c>
      <c r="D6" s="429">
        <v>800</v>
      </c>
      <c r="E6" s="303">
        <f t="shared" ref="E6:E12" si="0">C6*D6</f>
        <v>9600</v>
      </c>
    </row>
    <row r="7" spans="1:6" ht="15" customHeight="1" x14ac:dyDescent="0.25">
      <c r="A7" s="226">
        <v>5</v>
      </c>
      <c r="B7" s="426" t="s">
        <v>326</v>
      </c>
      <c r="C7" s="428">
        <v>30</v>
      </c>
      <c r="D7" s="430">
        <v>300</v>
      </c>
      <c r="E7" s="303">
        <f t="shared" si="0"/>
        <v>9000</v>
      </c>
    </row>
    <row r="8" spans="1:6" ht="15" customHeight="1" x14ac:dyDescent="0.25">
      <c r="A8" s="226">
        <v>6</v>
      </c>
      <c r="B8" s="426" t="s">
        <v>327</v>
      </c>
      <c r="C8" s="428">
        <v>20</v>
      </c>
      <c r="D8" s="430">
        <v>400</v>
      </c>
      <c r="E8" s="303">
        <f t="shared" si="0"/>
        <v>8000</v>
      </c>
    </row>
    <row r="9" spans="1:6" ht="16.5" x14ac:dyDescent="0.25">
      <c r="A9" s="226">
        <v>7</v>
      </c>
      <c r="B9" s="425" t="s">
        <v>302</v>
      </c>
      <c r="C9" s="427">
        <v>4</v>
      </c>
      <c r="D9" s="429">
        <v>500</v>
      </c>
      <c r="E9" s="303">
        <f t="shared" si="0"/>
        <v>2000</v>
      </c>
    </row>
    <row r="10" spans="1:6" ht="15" customHeight="1" x14ac:dyDescent="0.25">
      <c r="A10" s="226">
        <v>8</v>
      </c>
      <c r="B10" s="425" t="s">
        <v>303</v>
      </c>
      <c r="C10" s="427">
        <v>20</v>
      </c>
      <c r="D10" s="429">
        <v>100</v>
      </c>
      <c r="E10" s="303">
        <f t="shared" si="0"/>
        <v>2000</v>
      </c>
    </row>
    <row r="11" spans="1:6" ht="15" customHeight="1" x14ac:dyDescent="0.25">
      <c r="A11" s="226">
        <v>12</v>
      </c>
      <c r="B11" s="425" t="s">
        <v>304</v>
      </c>
      <c r="C11" s="427">
        <v>1</v>
      </c>
      <c r="D11" s="429">
        <v>1652</v>
      </c>
      <c r="E11" s="303">
        <f t="shared" si="0"/>
        <v>1652</v>
      </c>
    </row>
    <row r="12" spans="1:6" ht="15" customHeight="1" x14ac:dyDescent="0.25">
      <c r="A12" s="226">
        <v>13</v>
      </c>
      <c r="B12" s="426" t="s">
        <v>305</v>
      </c>
      <c r="C12" s="427">
        <v>1</v>
      </c>
      <c r="D12" s="429">
        <v>1000</v>
      </c>
      <c r="E12" s="303">
        <f t="shared" si="0"/>
        <v>1000</v>
      </c>
      <c r="F12">
        <v>1000</v>
      </c>
    </row>
    <row r="13" spans="1:6" ht="15" customHeight="1" x14ac:dyDescent="0.25">
      <c r="A13" s="226">
        <v>16</v>
      </c>
      <c r="B13" s="426" t="s">
        <v>307</v>
      </c>
      <c r="C13" s="427">
        <v>30</v>
      </c>
      <c r="D13" s="429">
        <v>183</v>
      </c>
      <c r="E13" s="302">
        <f>C13*D13</f>
        <v>5490</v>
      </c>
    </row>
    <row r="14" spans="1:6" ht="15" customHeight="1" x14ac:dyDescent="0.25">
      <c r="A14" s="226">
        <v>20</v>
      </c>
      <c r="B14" s="426" t="s">
        <v>309</v>
      </c>
      <c r="C14" s="427">
        <v>10</v>
      </c>
      <c r="D14" s="429">
        <v>100</v>
      </c>
      <c r="E14" s="302">
        <f>C14*D14</f>
        <v>1000</v>
      </c>
    </row>
    <row r="15" spans="1:6" ht="15" customHeight="1" x14ac:dyDescent="0.25">
      <c r="A15" s="226">
        <v>21</v>
      </c>
      <c r="B15" s="426" t="s">
        <v>310</v>
      </c>
      <c r="C15" s="427">
        <v>5</v>
      </c>
      <c r="D15" s="429">
        <v>301</v>
      </c>
      <c r="E15" s="302">
        <f>C15*D15</f>
        <v>1505</v>
      </c>
    </row>
    <row r="16" spans="1:6" ht="15" customHeight="1" x14ac:dyDescent="0.25">
      <c r="A16" s="226">
        <v>22</v>
      </c>
      <c r="B16" s="426" t="s">
        <v>311</v>
      </c>
      <c r="C16" s="427">
        <v>30</v>
      </c>
      <c r="D16" s="429">
        <v>250</v>
      </c>
      <c r="E16" s="302">
        <f>C16*D16</f>
        <v>7500</v>
      </c>
    </row>
    <row r="17" spans="1:5" ht="15" customHeight="1" x14ac:dyDescent="0.25">
      <c r="A17" s="226">
        <v>23</v>
      </c>
      <c r="B17" s="426" t="s">
        <v>312</v>
      </c>
      <c r="C17" s="427">
        <v>5</v>
      </c>
      <c r="D17" s="429">
        <v>401</v>
      </c>
      <c r="E17" s="302">
        <f>C17*D17</f>
        <v>2005</v>
      </c>
    </row>
    <row r="18" spans="1:5" ht="15" customHeight="1" x14ac:dyDescent="0.25">
      <c r="A18" s="226">
        <v>24</v>
      </c>
      <c r="B18" s="426" t="s">
        <v>313</v>
      </c>
      <c r="C18" s="427">
        <v>20</v>
      </c>
      <c r="D18" s="429">
        <v>50</v>
      </c>
      <c r="E18" s="302">
        <f>C18*D18</f>
        <v>1000</v>
      </c>
    </row>
    <row r="19" spans="1:5" ht="15" customHeight="1" x14ac:dyDescent="0.25">
      <c r="A19" s="226">
        <v>25</v>
      </c>
      <c r="B19" s="426" t="s">
        <v>314</v>
      </c>
      <c r="C19" s="427">
        <v>40</v>
      </c>
      <c r="D19" s="429">
        <v>30</v>
      </c>
      <c r="E19" s="302">
        <f>C19*D19</f>
        <v>1200</v>
      </c>
    </row>
    <row r="20" spans="1:5" ht="16.5" x14ac:dyDescent="0.25">
      <c r="A20" s="299">
        <v>34</v>
      </c>
      <c r="B20" s="426" t="s">
        <v>315</v>
      </c>
      <c r="C20" s="427">
        <v>10</v>
      </c>
      <c r="D20" s="429">
        <v>118.5</v>
      </c>
      <c r="E20" s="302">
        <f>C20*D20</f>
        <v>1185</v>
      </c>
    </row>
    <row r="21" spans="1:5" ht="16.5" x14ac:dyDescent="0.25">
      <c r="A21" s="299">
        <v>35</v>
      </c>
      <c r="B21" s="426" t="s">
        <v>328</v>
      </c>
      <c r="C21" s="427">
        <v>3</v>
      </c>
      <c r="D21" s="429">
        <v>100</v>
      </c>
      <c r="E21" s="302">
        <f>C21*D21</f>
        <v>300</v>
      </c>
    </row>
    <row r="22" spans="1:5" ht="16.5" x14ac:dyDescent="0.25">
      <c r="A22" s="299">
        <v>36</v>
      </c>
      <c r="B22" s="708" t="s">
        <v>308</v>
      </c>
      <c r="C22" s="711">
        <v>2</v>
      </c>
      <c r="D22" s="714">
        <v>27.5</v>
      </c>
      <c r="E22" s="302">
        <f>C22*D22</f>
        <v>55</v>
      </c>
    </row>
    <row r="23" spans="1:5" ht="16.5" x14ac:dyDescent="0.25">
      <c r="A23" s="299">
        <v>37</v>
      </c>
      <c r="B23" s="426" t="s">
        <v>329</v>
      </c>
      <c r="C23" s="427">
        <v>2</v>
      </c>
      <c r="D23" s="429">
        <v>2200</v>
      </c>
      <c r="E23" s="302">
        <f>C23*D23</f>
        <v>4400</v>
      </c>
    </row>
    <row r="24" spans="1:5" ht="16.5" x14ac:dyDescent="0.25">
      <c r="A24" s="299">
        <v>38</v>
      </c>
      <c r="B24" s="426" t="s">
        <v>330</v>
      </c>
      <c r="C24" s="427">
        <v>1</v>
      </c>
      <c r="D24" s="429">
        <v>1600</v>
      </c>
      <c r="E24" s="302">
        <f>C24*D24</f>
        <v>1600</v>
      </c>
    </row>
    <row r="25" spans="1:5" ht="16.5" x14ac:dyDescent="0.25">
      <c r="A25" s="299"/>
      <c r="B25" s="708" t="s">
        <v>331</v>
      </c>
      <c r="C25" s="711">
        <v>2</v>
      </c>
      <c r="D25" s="714">
        <v>180</v>
      </c>
      <c r="E25" s="458">
        <f t="shared" ref="E25:E87" si="1">C25*D25</f>
        <v>360</v>
      </c>
    </row>
    <row r="26" spans="1:5" ht="16.5" x14ac:dyDescent="0.25">
      <c r="A26" s="299"/>
      <c r="B26" s="708" t="s">
        <v>332</v>
      </c>
      <c r="C26" s="711">
        <v>8</v>
      </c>
      <c r="D26" s="714">
        <v>216.5</v>
      </c>
      <c r="E26" s="458">
        <f t="shared" si="1"/>
        <v>1732</v>
      </c>
    </row>
    <row r="27" spans="1:5" ht="16.5" x14ac:dyDescent="0.25">
      <c r="A27" s="299"/>
      <c r="B27" s="426" t="s">
        <v>333</v>
      </c>
      <c r="C27" s="427">
        <v>1</v>
      </c>
      <c r="D27" s="429">
        <v>5</v>
      </c>
      <c r="E27" s="458">
        <f t="shared" si="1"/>
        <v>5</v>
      </c>
    </row>
    <row r="28" spans="1:5" ht="33" x14ac:dyDescent="0.25">
      <c r="A28" s="299"/>
      <c r="B28" s="426" t="s">
        <v>334</v>
      </c>
      <c r="C28" s="427">
        <v>2</v>
      </c>
      <c r="D28" s="429">
        <v>240</v>
      </c>
      <c r="E28" s="458">
        <f t="shared" si="1"/>
        <v>480</v>
      </c>
    </row>
    <row r="29" spans="1:5" ht="16.5" x14ac:dyDescent="0.25">
      <c r="A29" s="299"/>
      <c r="B29" s="426" t="s">
        <v>335</v>
      </c>
      <c r="C29" s="427">
        <v>1</v>
      </c>
      <c r="D29" s="429">
        <v>359</v>
      </c>
      <c r="E29" s="458">
        <f t="shared" si="1"/>
        <v>359</v>
      </c>
    </row>
    <row r="30" spans="1:5" ht="16.5" x14ac:dyDescent="0.25">
      <c r="A30" s="299"/>
      <c r="B30" s="426" t="s">
        <v>336</v>
      </c>
      <c r="C30" s="427">
        <v>2</v>
      </c>
      <c r="D30" s="429">
        <v>560</v>
      </c>
      <c r="E30" s="458">
        <f t="shared" si="1"/>
        <v>1120</v>
      </c>
    </row>
    <row r="31" spans="1:5" ht="16.5" x14ac:dyDescent="0.25">
      <c r="A31" s="299"/>
      <c r="B31" s="426" t="s">
        <v>337</v>
      </c>
      <c r="C31" s="427">
        <v>1</v>
      </c>
      <c r="D31" s="429">
        <v>677</v>
      </c>
      <c r="E31" s="458">
        <f t="shared" si="1"/>
        <v>677</v>
      </c>
    </row>
    <row r="32" spans="1:5" ht="16.5" x14ac:dyDescent="0.25">
      <c r="A32" s="299"/>
      <c r="B32" s="426" t="s">
        <v>338</v>
      </c>
      <c r="C32" s="427">
        <v>3</v>
      </c>
      <c r="D32" s="429">
        <v>650</v>
      </c>
      <c r="E32" s="458">
        <f t="shared" si="1"/>
        <v>1950</v>
      </c>
    </row>
    <row r="33" spans="1:5" ht="16.5" x14ac:dyDescent="0.25">
      <c r="A33" s="299"/>
      <c r="B33" s="426" t="s">
        <v>339</v>
      </c>
      <c r="C33" s="427">
        <v>2</v>
      </c>
      <c r="D33" s="429">
        <v>32</v>
      </c>
      <c r="E33" s="458">
        <f t="shared" si="1"/>
        <v>64</v>
      </c>
    </row>
    <row r="34" spans="1:5" ht="15" customHeight="1" x14ac:dyDescent="0.25">
      <c r="A34" s="299"/>
      <c r="B34" s="426" t="s">
        <v>340</v>
      </c>
      <c r="C34" s="427">
        <v>1</v>
      </c>
      <c r="D34" s="429">
        <v>250</v>
      </c>
      <c r="E34" s="458">
        <f t="shared" si="1"/>
        <v>250</v>
      </c>
    </row>
    <row r="35" spans="1:5" ht="15" customHeight="1" x14ac:dyDescent="0.25">
      <c r="A35" s="299"/>
      <c r="B35" s="426" t="s">
        <v>341</v>
      </c>
      <c r="C35" s="427">
        <v>11</v>
      </c>
      <c r="D35" s="429">
        <v>50</v>
      </c>
      <c r="E35" s="458">
        <f t="shared" si="1"/>
        <v>550</v>
      </c>
    </row>
    <row r="36" spans="1:5" ht="15" customHeight="1" x14ac:dyDescent="0.25">
      <c r="A36" s="299"/>
      <c r="B36" s="426" t="s">
        <v>341</v>
      </c>
      <c r="C36" s="427">
        <v>3</v>
      </c>
      <c r="D36" s="429">
        <v>41</v>
      </c>
      <c r="E36" s="458">
        <f t="shared" si="1"/>
        <v>123</v>
      </c>
    </row>
    <row r="37" spans="1:5" ht="15" customHeight="1" x14ac:dyDescent="0.25">
      <c r="A37" s="299"/>
      <c r="B37" s="426" t="s">
        <v>341</v>
      </c>
      <c r="C37" s="427">
        <v>1</v>
      </c>
      <c r="D37" s="429">
        <v>50</v>
      </c>
      <c r="E37" s="458">
        <f t="shared" si="1"/>
        <v>50</v>
      </c>
    </row>
    <row r="38" spans="1:5" ht="15" customHeight="1" x14ac:dyDescent="0.25">
      <c r="A38" s="299"/>
      <c r="B38" s="426" t="s">
        <v>342</v>
      </c>
      <c r="C38" s="427">
        <v>1</v>
      </c>
      <c r="D38" s="429">
        <v>144</v>
      </c>
      <c r="E38" s="458">
        <f t="shared" si="1"/>
        <v>144</v>
      </c>
    </row>
    <row r="39" spans="1:5" ht="15" customHeight="1" x14ac:dyDescent="0.25">
      <c r="A39" s="299"/>
      <c r="B39" s="708" t="s">
        <v>343</v>
      </c>
      <c r="C39" s="711">
        <v>1</v>
      </c>
      <c r="D39" s="714">
        <v>95</v>
      </c>
      <c r="E39" s="458">
        <f t="shared" si="1"/>
        <v>95</v>
      </c>
    </row>
    <row r="40" spans="1:5" ht="15" customHeight="1" x14ac:dyDescent="0.25">
      <c r="A40" s="299"/>
      <c r="B40" s="708" t="s">
        <v>344</v>
      </c>
      <c r="C40" s="711">
        <v>50</v>
      </c>
      <c r="D40" s="714">
        <v>3.5</v>
      </c>
      <c r="E40" s="458">
        <f t="shared" si="1"/>
        <v>175</v>
      </c>
    </row>
    <row r="41" spans="1:5" ht="15" customHeight="1" x14ac:dyDescent="0.25">
      <c r="A41" s="299"/>
      <c r="B41" s="426" t="s">
        <v>345</v>
      </c>
      <c r="C41" s="427">
        <v>2</v>
      </c>
      <c r="D41" s="429">
        <v>219</v>
      </c>
      <c r="E41" s="458">
        <f t="shared" si="1"/>
        <v>438</v>
      </c>
    </row>
    <row r="42" spans="1:5" ht="15" customHeight="1" x14ac:dyDescent="0.25">
      <c r="A42" s="299"/>
      <c r="B42" s="426" t="s">
        <v>346</v>
      </c>
      <c r="C42" s="427">
        <v>2</v>
      </c>
      <c r="D42" s="429">
        <v>80</v>
      </c>
      <c r="E42" s="458">
        <f t="shared" si="1"/>
        <v>160</v>
      </c>
    </row>
    <row r="43" spans="1:5" ht="15" customHeight="1" x14ac:dyDescent="0.25">
      <c r="A43" s="299"/>
      <c r="B43" s="426" t="s">
        <v>347</v>
      </c>
      <c r="C43" s="427">
        <v>1</v>
      </c>
      <c r="D43" s="429">
        <v>2058</v>
      </c>
      <c r="E43" s="458">
        <f t="shared" si="1"/>
        <v>2058</v>
      </c>
    </row>
    <row r="44" spans="1:5" ht="15" customHeight="1" x14ac:dyDescent="0.25">
      <c r="A44" s="299"/>
      <c r="B44" s="708" t="s">
        <v>348</v>
      </c>
      <c r="C44" s="711">
        <v>1</v>
      </c>
      <c r="D44" s="714">
        <v>277</v>
      </c>
      <c r="E44" s="458">
        <f t="shared" si="1"/>
        <v>277</v>
      </c>
    </row>
    <row r="45" spans="1:5" ht="15" customHeight="1" x14ac:dyDescent="0.25">
      <c r="A45" s="299"/>
      <c r="B45" s="426" t="s">
        <v>349</v>
      </c>
      <c r="C45" s="427">
        <v>1</v>
      </c>
      <c r="D45" s="429">
        <v>299</v>
      </c>
      <c r="E45" s="458">
        <f t="shared" si="1"/>
        <v>299</v>
      </c>
    </row>
    <row r="46" spans="1:5" ht="15" customHeight="1" x14ac:dyDescent="0.25">
      <c r="A46" s="299"/>
      <c r="B46" s="426" t="s">
        <v>345</v>
      </c>
      <c r="C46" s="427">
        <v>1</v>
      </c>
      <c r="D46" s="429">
        <v>250</v>
      </c>
      <c r="E46" s="458">
        <f t="shared" si="1"/>
        <v>250</v>
      </c>
    </row>
    <row r="47" spans="1:5" ht="15" customHeight="1" x14ac:dyDescent="0.25">
      <c r="A47" s="299"/>
      <c r="B47" s="426" t="s">
        <v>350</v>
      </c>
      <c r="C47" s="427">
        <v>1</v>
      </c>
      <c r="D47" s="429">
        <v>245</v>
      </c>
      <c r="E47" s="458">
        <f t="shared" si="1"/>
        <v>245</v>
      </c>
    </row>
    <row r="48" spans="1:5" ht="15" customHeight="1" x14ac:dyDescent="0.25">
      <c r="A48" s="299"/>
      <c r="B48" s="426" t="s">
        <v>351</v>
      </c>
      <c r="C48" s="427">
        <v>4</v>
      </c>
      <c r="D48" s="429">
        <v>10</v>
      </c>
      <c r="E48" s="458">
        <f t="shared" si="1"/>
        <v>40</v>
      </c>
    </row>
    <row r="49" spans="1:5" ht="15" customHeight="1" x14ac:dyDescent="0.25">
      <c r="A49" s="299"/>
      <c r="B49" s="426" t="s">
        <v>352</v>
      </c>
      <c r="C49" s="427">
        <v>4</v>
      </c>
      <c r="D49" s="429">
        <v>2</v>
      </c>
      <c r="E49" s="458">
        <f t="shared" si="1"/>
        <v>8</v>
      </c>
    </row>
    <row r="50" spans="1:5" ht="15" customHeight="1" x14ac:dyDescent="0.25">
      <c r="A50" s="299"/>
      <c r="B50" s="708" t="s">
        <v>353</v>
      </c>
      <c r="C50" s="711">
        <v>3</v>
      </c>
      <c r="D50" s="714">
        <v>226</v>
      </c>
      <c r="E50" s="458">
        <f t="shared" si="1"/>
        <v>678</v>
      </c>
    </row>
    <row r="51" spans="1:5" ht="15" customHeight="1" x14ac:dyDescent="0.25">
      <c r="A51" s="299"/>
      <c r="B51" s="426" t="s">
        <v>354</v>
      </c>
      <c r="C51" s="427">
        <v>20</v>
      </c>
      <c r="D51" s="429">
        <v>17</v>
      </c>
      <c r="E51" s="458">
        <f t="shared" si="1"/>
        <v>340</v>
      </c>
    </row>
    <row r="52" spans="1:5" ht="15" customHeight="1" x14ac:dyDescent="0.25">
      <c r="A52" s="299"/>
      <c r="B52" s="708" t="s">
        <v>341</v>
      </c>
      <c r="C52" s="711">
        <v>10</v>
      </c>
      <c r="D52" s="714">
        <v>34</v>
      </c>
      <c r="E52" s="458">
        <f t="shared" si="1"/>
        <v>340</v>
      </c>
    </row>
    <row r="53" spans="1:5" ht="15" customHeight="1" x14ac:dyDescent="0.25">
      <c r="A53" s="299"/>
      <c r="B53" s="708" t="s">
        <v>355</v>
      </c>
      <c r="C53" s="711">
        <v>1</v>
      </c>
      <c r="D53" s="714">
        <v>266</v>
      </c>
      <c r="E53" s="458">
        <f t="shared" si="1"/>
        <v>266</v>
      </c>
    </row>
    <row r="54" spans="1:5" ht="15" customHeight="1" x14ac:dyDescent="0.25">
      <c r="A54" s="299"/>
      <c r="B54" s="426" t="s">
        <v>356</v>
      </c>
      <c r="C54" s="427">
        <v>2</v>
      </c>
      <c r="D54" s="429">
        <v>274</v>
      </c>
      <c r="E54" s="458">
        <f t="shared" si="1"/>
        <v>548</v>
      </c>
    </row>
    <row r="55" spans="1:5" ht="15" customHeight="1" x14ac:dyDescent="0.25">
      <c r="A55" s="299"/>
      <c r="B55" s="708" t="s">
        <v>357</v>
      </c>
      <c r="C55" s="711">
        <v>2</v>
      </c>
      <c r="D55" s="714">
        <v>800</v>
      </c>
      <c r="E55" s="458">
        <f t="shared" si="1"/>
        <v>1600</v>
      </c>
    </row>
    <row r="56" spans="1:5" ht="15" customHeight="1" x14ac:dyDescent="0.25">
      <c r="A56" s="299"/>
      <c r="B56" s="708" t="s">
        <v>353</v>
      </c>
      <c r="C56" s="711">
        <v>5</v>
      </c>
      <c r="D56" s="714">
        <v>193</v>
      </c>
      <c r="E56" s="458">
        <f t="shared" si="1"/>
        <v>965</v>
      </c>
    </row>
    <row r="57" spans="1:5" ht="15" customHeight="1" x14ac:dyDescent="0.25">
      <c r="A57" s="299"/>
      <c r="B57" s="708" t="s">
        <v>353</v>
      </c>
      <c r="C57" s="711">
        <v>5</v>
      </c>
      <c r="D57" s="714">
        <v>185</v>
      </c>
      <c r="E57" s="458">
        <f t="shared" si="1"/>
        <v>925</v>
      </c>
    </row>
    <row r="58" spans="1:5" ht="15" customHeight="1" x14ac:dyDescent="0.25">
      <c r="A58" s="299"/>
      <c r="B58" s="426" t="s">
        <v>358</v>
      </c>
      <c r="C58" s="427">
        <v>6</v>
      </c>
      <c r="D58" s="429">
        <v>280</v>
      </c>
      <c r="E58" s="458">
        <f t="shared" si="1"/>
        <v>1680</v>
      </c>
    </row>
    <row r="59" spans="1:5" ht="15" customHeight="1" x14ac:dyDescent="0.25">
      <c r="A59" s="299"/>
      <c r="B59" s="426" t="s">
        <v>359</v>
      </c>
      <c r="C59" s="427">
        <v>5</v>
      </c>
      <c r="D59" s="429">
        <v>139</v>
      </c>
      <c r="E59" s="458">
        <f t="shared" si="1"/>
        <v>695</v>
      </c>
    </row>
    <row r="60" spans="1:5" ht="15" customHeight="1" x14ac:dyDescent="0.25">
      <c r="A60" s="299"/>
      <c r="B60" s="426" t="s">
        <v>360</v>
      </c>
      <c r="C60" s="427">
        <v>1</v>
      </c>
      <c r="D60" s="429">
        <v>190</v>
      </c>
      <c r="E60" s="458">
        <f t="shared" si="1"/>
        <v>190</v>
      </c>
    </row>
    <row r="61" spans="1:5" ht="15" customHeight="1" x14ac:dyDescent="0.25">
      <c r="A61" s="299"/>
      <c r="B61" s="426" t="s">
        <v>336</v>
      </c>
      <c r="C61" s="427">
        <v>1</v>
      </c>
      <c r="D61" s="429">
        <v>630</v>
      </c>
      <c r="E61" s="458">
        <f t="shared" si="1"/>
        <v>630</v>
      </c>
    </row>
    <row r="62" spans="1:5" ht="15" customHeight="1" x14ac:dyDescent="0.25">
      <c r="A62" s="299"/>
      <c r="B62" s="426" t="s">
        <v>361</v>
      </c>
      <c r="C62" s="427">
        <v>1</v>
      </c>
      <c r="D62" s="429">
        <v>3400</v>
      </c>
      <c r="E62" s="458">
        <f t="shared" si="1"/>
        <v>3400</v>
      </c>
    </row>
    <row r="63" spans="1:5" ht="15" customHeight="1" x14ac:dyDescent="0.25">
      <c r="A63" s="299"/>
      <c r="B63" s="708" t="s">
        <v>362</v>
      </c>
      <c r="C63" s="711">
        <v>3</v>
      </c>
      <c r="D63" s="714">
        <v>1135</v>
      </c>
      <c r="E63" s="458">
        <f t="shared" si="1"/>
        <v>3405</v>
      </c>
    </row>
    <row r="64" spans="1:5" ht="15" customHeight="1" x14ac:dyDescent="0.25">
      <c r="A64" s="299"/>
      <c r="B64" s="708" t="s">
        <v>363</v>
      </c>
      <c r="C64" s="711">
        <v>4</v>
      </c>
      <c r="D64" s="714">
        <v>72.5</v>
      </c>
      <c r="E64" s="458">
        <f t="shared" si="1"/>
        <v>290</v>
      </c>
    </row>
    <row r="65" spans="1:5" ht="15" customHeight="1" x14ac:dyDescent="0.25">
      <c r="A65" s="299"/>
      <c r="B65" s="708" t="s">
        <v>364</v>
      </c>
      <c r="C65" s="711">
        <v>5</v>
      </c>
      <c r="D65" s="714">
        <v>115</v>
      </c>
      <c r="E65" s="458">
        <f t="shared" si="1"/>
        <v>575</v>
      </c>
    </row>
    <row r="66" spans="1:5" ht="15" customHeight="1" x14ac:dyDescent="0.25">
      <c r="A66" s="299"/>
      <c r="B66" s="708" t="s">
        <v>365</v>
      </c>
      <c r="C66" s="711">
        <v>5</v>
      </c>
      <c r="D66" s="714">
        <v>161</v>
      </c>
      <c r="E66" s="458">
        <f t="shared" si="1"/>
        <v>805</v>
      </c>
    </row>
    <row r="67" spans="1:5" ht="15" customHeight="1" x14ac:dyDescent="0.25">
      <c r="A67" s="299"/>
      <c r="B67" s="708" t="s">
        <v>364</v>
      </c>
      <c r="C67" s="711">
        <v>11</v>
      </c>
      <c r="D67" s="714">
        <v>50</v>
      </c>
      <c r="E67" s="458">
        <f t="shared" si="1"/>
        <v>550</v>
      </c>
    </row>
    <row r="68" spans="1:5" ht="15" customHeight="1" x14ac:dyDescent="0.25">
      <c r="A68" s="299"/>
      <c r="B68" s="708" t="s">
        <v>366</v>
      </c>
      <c r="C68" s="711">
        <v>10</v>
      </c>
      <c r="D68" s="714">
        <v>109</v>
      </c>
      <c r="E68" s="458">
        <f t="shared" si="1"/>
        <v>1090</v>
      </c>
    </row>
    <row r="69" spans="1:5" ht="15" customHeight="1" x14ac:dyDescent="0.25">
      <c r="A69" s="299"/>
      <c r="B69" s="708" t="s">
        <v>367</v>
      </c>
      <c r="C69" s="711">
        <v>8</v>
      </c>
      <c r="D69" s="714">
        <v>50</v>
      </c>
      <c r="E69" s="458">
        <f t="shared" si="1"/>
        <v>400</v>
      </c>
    </row>
    <row r="70" spans="1:5" ht="15" customHeight="1" x14ac:dyDescent="0.25">
      <c r="A70" s="299"/>
      <c r="B70" s="708" t="s">
        <v>362</v>
      </c>
      <c r="C70" s="711">
        <v>1</v>
      </c>
      <c r="D70" s="714">
        <v>360</v>
      </c>
      <c r="E70" s="458">
        <f t="shared" si="1"/>
        <v>360</v>
      </c>
    </row>
    <row r="71" spans="1:5" ht="15" customHeight="1" x14ac:dyDescent="0.25">
      <c r="A71" s="299"/>
      <c r="B71" s="708" t="s">
        <v>368</v>
      </c>
      <c r="C71" s="711">
        <v>4</v>
      </c>
      <c r="D71" s="714">
        <v>20</v>
      </c>
      <c r="E71" s="458">
        <f t="shared" si="1"/>
        <v>80</v>
      </c>
    </row>
    <row r="72" spans="1:5" ht="15" customHeight="1" x14ac:dyDescent="0.25">
      <c r="A72" s="299"/>
      <c r="B72" s="709" t="s">
        <v>369</v>
      </c>
      <c r="C72" s="712">
        <v>1</v>
      </c>
      <c r="D72" s="715">
        <v>600</v>
      </c>
      <c r="E72" s="458">
        <f t="shared" si="1"/>
        <v>600</v>
      </c>
    </row>
    <row r="73" spans="1:5" ht="15" customHeight="1" x14ac:dyDescent="0.25">
      <c r="A73" s="299"/>
      <c r="B73" s="709" t="s">
        <v>370</v>
      </c>
      <c r="C73" s="712">
        <v>1</v>
      </c>
      <c r="D73" s="715">
        <v>900</v>
      </c>
      <c r="E73" s="458">
        <f t="shared" si="1"/>
        <v>900</v>
      </c>
    </row>
    <row r="74" spans="1:5" ht="15" customHeight="1" x14ac:dyDescent="0.25">
      <c r="A74" s="299"/>
      <c r="B74" s="709" t="s">
        <v>371</v>
      </c>
      <c r="C74" s="712">
        <v>3</v>
      </c>
      <c r="D74" s="715">
        <v>1400</v>
      </c>
      <c r="E74" s="458">
        <f t="shared" si="1"/>
        <v>4200</v>
      </c>
    </row>
    <row r="75" spans="1:5" ht="15" customHeight="1" x14ac:dyDescent="0.25">
      <c r="A75" s="299"/>
      <c r="B75" s="709" t="s">
        <v>372</v>
      </c>
      <c r="C75" s="712">
        <v>6</v>
      </c>
      <c r="D75" s="715">
        <v>700</v>
      </c>
      <c r="E75" s="458">
        <f t="shared" si="1"/>
        <v>4200</v>
      </c>
    </row>
    <row r="76" spans="1:5" ht="15" customHeight="1" x14ac:dyDescent="0.25">
      <c r="A76" s="299"/>
      <c r="B76" s="709" t="s">
        <v>373</v>
      </c>
      <c r="C76" s="712">
        <v>1</v>
      </c>
      <c r="D76" s="715">
        <v>700</v>
      </c>
      <c r="E76" s="458">
        <f t="shared" si="1"/>
        <v>700</v>
      </c>
    </row>
    <row r="77" spans="1:5" ht="15" customHeight="1" x14ac:dyDescent="0.25">
      <c r="A77" s="299"/>
      <c r="B77" s="709" t="s">
        <v>374</v>
      </c>
      <c r="C77" s="712">
        <v>1</v>
      </c>
      <c r="D77" s="715">
        <v>1650</v>
      </c>
      <c r="E77" s="458">
        <f t="shared" si="1"/>
        <v>1650</v>
      </c>
    </row>
    <row r="78" spans="1:5" ht="15" customHeight="1" x14ac:dyDescent="0.25">
      <c r="A78" s="299"/>
      <c r="B78" s="709" t="s">
        <v>375</v>
      </c>
      <c r="C78" s="712">
        <v>3</v>
      </c>
      <c r="D78" s="715">
        <v>1700</v>
      </c>
      <c r="E78" s="458">
        <f t="shared" si="1"/>
        <v>5100</v>
      </c>
    </row>
    <row r="79" spans="1:5" ht="15" customHeight="1" x14ac:dyDescent="0.25">
      <c r="A79" s="299"/>
      <c r="B79" s="709" t="s">
        <v>376</v>
      </c>
      <c r="C79" s="712">
        <v>1</v>
      </c>
      <c r="D79" s="715">
        <v>340</v>
      </c>
      <c r="E79" s="458">
        <f t="shared" si="1"/>
        <v>340</v>
      </c>
    </row>
    <row r="80" spans="1:5" ht="15" customHeight="1" x14ac:dyDescent="0.25">
      <c r="A80" s="299"/>
      <c r="B80" s="709" t="s">
        <v>377</v>
      </c>
      <c r="C80" s="712">
        <v>20</v>
      </c>
      <c r="D80" s="715">
        <v>10</v>
      </c>
      <c r="E80" s="458">
        <f t="shared" si="1"/>
        <v>200</v>
      </c>
    </row>
    <row r="81" spans="1:5" ht="15" customHeight="1" x14ac:dyDescent="0.25">
      <c r="A81" s="299"/>
      <c r="B81" s="709" t="s">
        <v>378</v>
      </c>
      <c r="C81" s="712">
        <v>1</v>
      </c>
      <c r="D81" s="715">
        <v>160</v>
      </c>
      <c r="E81" s="458">
        <f t="shared" si="1"/>
        <v>160</v>
      </c>
    </row>
    <row r="82" spans="1:5" ht="15" customHeight="1" x14ac:dyDescent="0.25">
      <c r="A82" s="299"/>
      <c r="B82" s="709" t="s">
        <v>379</v>
      </c>
      <c r="C82" s="712">
        <v>1</v>
      </c>
      <c r="D82" s="715">
        <v>70</v>
      </c>
      <c r="E82" s="458">
        <f t="shared" si="1"/>
        <v>70</v>
      </c>
    </row>
    <row r="83" spans="1:5" ht="15" customHeight="1" x14ac:dyDescent="0.25">
      <c r="A83" s="299"/>
      <c r="B83" s="710" t="s">
        <v>380</v>
      </c>
      <c r="C83" s="713">
        <v>1</v>
      </c>
      <c r="D83" s="716">
        <v>110</v>
      </c>
      <c r="E83" s="458">
        <f t="shared" si="1"/>
        <v>110</v>
      </c>
    </row>
    <row r="84" spans="1:5" ht="15" customHeight="1" x14ac:dyDescent="0.25">
      <c r="A84" s="299"/>
      <c r="B84" s="710" t="s">
        <v>381</v>
      </c>
      <c r="C84" s="713">
        <v>1</v>
      </c>
      <c r="D84" s="716">
        <v>35</v>
      </c>
      <c r="E84" s="458">
        <f t="shared" si="1"/>
        <v>35</v>
      </c>
    </row>
    <row r="85" spans="1:5" ht="15" customHeight="1" x14ac:dyDescent="0.25">
      <c r="A85" s="299"/>
      <c r="B85" s="709" t="s">
        <v>382</v>
      </c>
      <c r="C85" s="712">
        <v>6</v>
      </c>
      <c r="D85" s="715">
        <v>840</v>
      </c>
      <c r="E85" s="458">
        <f t="shared" si="1"/>
        <v>5040</v>
      </c>
    </row>
    <row r="86" spans="1:5" ht="15" customHeight="1" x14ac:dyDescent="0.25">
      <c r="A86" s="299"/>
      <c r="B86" s="709" t="s">
        <v>383</v>
      </c>
      <c r="C86" s="712">
        <v>50</v>
      </c>
      <c r="D86" s="715">
        <v>12</v>
      </c>
      <c r="E86" s="458">
        <f t="shared" si="1"/>
        <v>600</v>
      </c>
    </row>
    <row r="87" spans="1:5" ht="15" customHeight="1" x14ac:dyDescent="0.25">
      <c r="A87" s="299"/>
      <c r="B87" s="426" t="s">
        <v>384</v>
      </c>
      <c r="C87" s="427">
        <v>1</v>
      </c>
      <c r="D87" s="429">
        <v>2100</v>
      </c>
      <c r="E87" s="458">
        <f t="shared" si="1"/>
        <v>2100</v>
      </c>
    </row>
    <row r="88" spans="1:5" ht="15" customHeight="1" x14ac:dyDescent="0.25">
      <c r="A88" s="299"/>
      <c r="B88" s="426" t="s">
        <v>385</v>
      </c>
      <c r="C88" s="427">
        <v>1</v>
      </c>
      <c r="D88" s="429">
        <v>1800</v>
      </c>
      <c r="E88" s="458">
        <f t="shared" ref="E88:E121" si="2">C88*D88</f>
        <v>1800</v>
      </c>
    </row>
    <row r="89" spans="1:5" ht="15" customHeight="1" x14ac:dyDescent="0.25">
      <c r="A89" s="299"/>
      <c r="B89" s="426" t="s">
        <v>386</v>
      </c>
      <c r="C89" s="427">
        <v>1</v>
      </c>
      <c r="D89" s="429">
        <v>2800</v>
      </c>
      <c r="E89" s="458">
        <f t="shared" si="2"/>
        <v>2800</v>
      </c>
    </row>
    <row r="90" spans="1:5" ht="15" customHeight="1" x14ac:dyDescent="0.25">
      <c r="A90" s="299"/>
      <c r="B90" s="426" t="s">
        <v>387</v>
      </c>
      <c r="C90" s="427">
        <v>3</v>
      </c>
      <c r="D90" s="429">
        <v>400</v>
      </c>
      <c r="E90" s="458">
        <f t="shared" si="2"/>
        <v>1200</v>
      </c>
    </row>
    <row r="91" spans="1:5" ht="15" customHeight="1" x14ac:dyDescent="0.25">
      <c r="A91" s="299"/>
      <c r="B91" s="426" t="s">
        <v>388</v>
      </c>
      <c r="C91" s="427">
        <v>10</v>
      </c>
      <c r="D91" s="429">
        <v>100</v>
      </c>
      <c r="E91" s="458">
        <f t="shared" si="2"/>
        <v>1000</v>
      </c>
    </row>
    <row r="92" spans="1:5" ht="16.5" x14ac:dyDescent="0.25">
      <c r="A92" s="299"/>
      <c r="B92" s="426" t="s">
        <v>389</v>
      </c>
      <c r="C92" s="427">
        <v>2</v>
      </c>
      <c r="D92" s="429">
        <v>280</v>
      </c>
      <c r="E92" s="458">
        <f t="shared" si="2"/>
        <v>560</v>
      </c>
    </row>
    <row r="93" spans="1:5" ht="15" customHeight="1" x14ac:dyDescent="0.25">
      <c r="A93" s="299"/>
      <c r="B93" s="426" t="s">
        <v>390</v>
      </c>
      <c r="C93" s="427">
        <v>50</v>
      </c>
      <c r="D93" s="429">
        <v>20</v>
      </c>
      <c r="E93" s="458">
        <f t="shared" si="2"/>
        <v>1000</v>
      </c>
    </row>
    <row r="94" spans="1:5" ht="15" customHeight="1" x14ac:dyDescent="0.25">
      <c r="A94" s="299"/>
      <c r="B94" s="426" t="s">
        <v>391</v>
      </c>
      <c r="C94" s="427">
        <v>80</v>
      </c>
      <c r="D94" s="429">
        <v>5</v>
      </c>
      <c r="E94" s="458">
        <f t="shared" si="2"/>
        <v>400</v>
      </c>
    </row>
    <row r="95" spans="1:5" ht="15" customHeight="1" x14ac:dyDescent="0.25">
      <c r="A95" s="299"/>
      <c r="B95" s="426" t="s">
        <v>392</v>
      </c>
      <c r="C95" s="427">
        <v>10</v>
      </c>
      <c r="D95" s="429">
        <v>120</v>
      </c>
      <c r="E95" s="458">
        <f t="shared" si="2"/>
        <v>1200</v>
      </c>
    </row>
    <row r="96" spans="1:5" ht="15" customHeight="1" x14ac:dyDescent="0.25">
      <c r="A96" s="299"/>
      <c r="B96" s="426" t="s">
        <v>393</v>
      </c>
      <c r="C96" s="427">
        <v>5</v>
      </c>
      <c r="D96" s="429">
        <v>260</v>
      </c>
      <c r="E96" s="458">
        <f t="shared" si="2"/>
        <v>1300</v>
      </c>
    </row>
    <row r="97" spans="1:5" ht="15" customHeight="1" x14ac:dyDescent="0.25">
      <c r="A97" s="299"/>
      <c r="B97" s="426" t="s">
        <v>394</v>
      </c>
      <c r="C97" s="427">
        <v>5</v>
      </c>
      <c r="D97" s="429">
        <v>300</v>
      </c>
      <c r="E97" s="458">
        <f t="shared" si="2"/>
        <v>1500</v>
      </c>
    </row>
    <row r="98" spans="1:5" ht="16.5" x14ac:dyDescent="0.25">
      <c r="A98" s="299"/>
      <c r="B98" s="426" t="s">
        <v>395</v>
      </c>
      <c r="C98" s="427">
        <v>5</v>
      </c>
      <c r="D98" s="429">
        <v>650</v>
      </c>
      <c r="E98" s="458">
        <f t="shared" si="2"/>
        <v>3250</v>
      </c>
    </row>
    <row r="99" spans="1:5" ht="16.5" x14ac:dyDescent="0.25">
      <c r="A99" s="299"/>
      <c r="B99" s="426" t="s">
        <v>396</v>
      </c>
      <c r="C99" s="427">
        <v>2</v>
      </c>
      <c r="D99" s="429">
        <v>240</v>
      </c>
      <c r="E99" s="458">
        <f t="shared" si="2"/>
        <v>480</v>
      </c>
    </row>
    <row r="100" spans="1:5" ht="16.5" x14ac:dyDescent="0.25">
      <c r="A100" s="299"/>
      <c r="B100" s="426" t="s">
        <v>397</v>
      </c>
      <c r="C100" s="427">
        <v>10</v>
      </c>
      <c r="D100" s="429">
        <v>60</v>
      </c>
      <c r="E100" s="458">
        <f t="shared" si="2"/>
        <v>600</v>
      </c>
    </row>
    <row r="101" spans="1:5" ht="16.5" x14ac:dyDescent="0.25">
      <c r="A101" s="299"/>
      <c r="B101" s="426" t="s">
        <v>398</v>
      </c>
      <c r="C101" s="427">
        <v>4</v>
      </c>
      <c r="D101" s="429">
        <v>95</v>
      </c>
      <c r="E101" s="458">
        <f t="shared" si="2"/>
        <v>380</v>
      </c>
    </row>
    <row r="102" spans="1:5" ht="16.5" x14ac:dyDescent="0.25">
      <c r="A102" s="299"/>
      <c r="B102" s="426" t="s">
        <v>399</v>
      </c>
      <c r="C102" s="427">
        <v>30</v>
      </c>
      <c r="D102" s="429">
        <v>50</v>
      </c>
      <c r="E102" s="458">
        <f t="shared" si="2"/>
        <v>1500</v>
      </c>
    </row>
    <row r="103" spans="1:5" ht="16.5" x14ac:dyDescent="0.25">
      <c r="A103" s="299"/>
      <c r="B103" s="426" t="s">
        <v>400</v>
      </c>
      <c r="C103" s="427">
        <v>10</v>
      </c>
      <c r="D103" s="429">
        <v>145</v>
      </c>
      <c r="E103" s="458">
        <f t="shared" si="2"/>
        <v>1450</v>
      </c>
    </row>
    <row r="104" spans="1:5" ht="66" x14ac:dyDescent="0.25">
      <c r="A104" s="299"/>
      <c r="B104" s="426" t="s">
        <v>401</v>
      </c>
      <c r="C104" s="427">
        <v>4</v>
      </c>
      <c r="D104" s="429">
        <v>1050</v>
      </c>
      <c r="E104" s="458">
        <f t="shared" si="2"/>
        <v>4200</v>
      </c>
    </row>
    <row r="105" spans="1:5" ht="66" x14ac:dyDescent="0.25">
      <c r="A105" s="299"/>
      <c r="B105" s="426" t="s">
        <v>402</v>
      </c>
      <c r="C105" s="427">
        <v>9</v>
      </c>
      <c r="D105" s="429">
        <v>950</v>
      </c>
      <c r="E105" s="458">
        <f t="shared" si="2"/>
        <v>8550</v>
      </c>
    </row>
    <row r="106" spans="1:5" ht="16.5" x14ac:dyDescent="0.25">
      <c r="A106" s="299"/>
      <c r="B106" s="426" t="s">
        <v>403</v>
      </c>
      <c r="C106" s="427">
        <v>1</v>
      </c>
      <c r="D106" s="429">
        <v>15960</v>
      </c>
      <c r="E106" s="458">
        <f t="shared" si="2"/>
        <v>15960</v>
      </c>
    </row>
    <row r="107" spans="1:5" ht="33" x14ac:dyDescent="0.25">
      <c r="A107" s="299"/>
      <c r="B107" s="426" t="s">
        <v>404</v>
      </c>
      <c r="C107" s="427">
        <v>2</v>
      </c>
      <c r="D107" s="429">
        <v>2300</v>
      </c>
      <c r="E107" s="458">
        <f t="shared" si="2"/>
        <v>4600</v>
      </c>
    </row>
    <row r="108" spans="1:5" ht="33" x14ac:dyDescent="0.25">
      <c r="A108" s="299"/>
      <c r="B108" s="426" t="s">
        <v>405</v>
      </c>
      <c r="C108" s="427">
        <v>1</v>
      </c>
      <c r="D108" s="429">
        <v>649</v>
      </c>
      <c r="E108" s="458">
        <f t="shared" si="2"/>
        <v>649</v>
      </c>
    </row>
    <row r="109" spans="1:5" ht="33" x14ac:dyDescent="0.25">
      <c r="A109" s="299"/>
      <c r="B109" s="426" t="s">
        <v>406</v>
      </c>
      <c r="C109" s="427">
        <v>1</v>
      </c>
      <c r="D109" s="429">
        <v>6242</v>
      </c>
      <c r="E109" s="458">
        <f t="shared" si="2"/>
        <v>6242</v>
      </c>
    </row>
    <row r="110" spans="1:5" ht="33" x14ac:dyDescent="0.25">
      <c r="A110" s="299"/>
      <c r="B110" s="426" t="s">
        <v>407</v>
      </c>
      <c r="C110" s="427">
        <v>2</v>
      </c>
      <c r="D110" s="429">
        <v>27</v>
      </c>
      <c r="E110" s="458">
        <f t="shared" si="2"/>
        <v>54</v>
      </c>
    </row>
    <row r="111" spans="1:5" ht="33" x14ac:dyDescent="0.25">
      <c r="A111" s="299"/>
      <c r="B111" s="426" t="s">
        <v>408</v>
      </c>
      <c r="C111" s="427">
        <v>2</v>
      </c>
      <c r="D111" s="429">
        <v>226</v>
      </c>
      <c r="E111" s="458">
        <f t="shared" si="2"/>
        <v>452</v>
      </c>
    </row>
    <row r="112" spans="1:5" ht="33" x14ac:dyDescent="0.25">
      <c r="A112" s="299"/>
      <c r="B112" s="426" t="s">
        <v>409</v>
      </c>
      <c r="C112" s="427">
        <v>1</v>
      </c>
      <c r="D112" s="429">
        <v>1050</v>
      </c>
      <c r="E112" s="458">
        <f t="shared" si="2"/>
        <v>1050</v>
      </c>
    </row>
    <row r="113" spans="1:5" ht="33" x14ac:dyDescent="0.25">
      <c r="A113" s="299"/>
      <c r="B113" s="426" t="s">
        <v>410</v>
      </c>
      <c r="C113" s="427">
        <v>1</v>
      </c>
      <c r="D113" s="429">
        <v>1037</v>
      </c>
      <c r="E113" s="458">
        <f t="shared" si="2"/>
        <v>1037</v>
      </c>
    </row>
    <row r="114" spans="1:5" ht="16.5" x14ac:dyDescent="0.25">
      <c r="A114" s="299"/>
      <c r="B114" s="426" t="s">
        <v>411</v>
      </c>
      <c r="C114" s="427">
        <v>1</v>
      </c>
      <c r="D114" s="429">
        <v>725</v>
      </c>
      <c r="E114" s="458">
        <f t="shared" si="2"/>
        <v>725</v>
      </c>
    </row>
    <row r="115" spans="1:5" ht="16.5" x14ac:dyDescent="0.25">
      <c r="A115" s="299"/>
      <c r="B115" s="426" t="s">
        <v>412</v>
      </c>
      <c r="C115" s="427">
        <v>5</v>
      </c>
      <c r="D115" s="429">
        <v>280</v>
      </c>
      <c r="E115" s="458">
        <f t="shared" si="2"/>
        <v>1400</v>
      </c>
    </row>
    <row r="116" spans="1:5" ht="16.5" x14ac:dyDescent="0.25">
      <c r="A116" s="299"/>
      <c r="B116" s="426" t="s">
        <v>413</v>
      </c>
      <c r="C116" s="427">
        <v>4</v>
      </c>
      <c r="D116" s="429">
        <v>145</v>
      </c>
      <c r="E116" s="458">
        <f t="shared" si="2"/>
        <v>580</v>
      </c>
    </row>
    <row r="117" spans="1:5" ht="49.5" x14ac:dyDescent="0.25">
      <c r="A117" s="299"/>
      <c r="B117" s="426" t="s">
        <v>414</v>
      </c>
      <c r="C117" s="427">
        <v>2</v>
      </c>
      <c r="D117" s="429">
        <v>250</v>
      </c>
      <c r="E117" s="458">
        <f t="shared" si="2"/>
        <v>500</v>
      </c>
    </row>
    <row r="118" spans="1:5" ht="82.5" x14ac:dyDescent="0.25">
      <c r="A118" s="299"/>
      <c r="B118" s="426" t="s">
        <v>415</v>
      </c>
      <c r="C118" s="427">
        <v>1</v>
      </c>
      <c r="D118" s="429">
        <v>11000</v>
      </c>
      <c r="E118" s="458">
        <f t="shared" si="2"/>
        <v>11000</v>
      </c>
    </row>
    <row r="119" spans="1:5" ht="16.5" x14ac:dyDescent="0.25">
      <c r="A119" s="299"/>
      <c r="B119" s="426" t="s">
        <v>416</v>
      </c>
      <c r="C119" s="427">
        <v>2</v>
      </c>
      <c r="D119" s="429">
        <v>630</v>
      </c>
      <c r="E119" s="458">
        <f t="shared" si="2"/>
        <v>1260</v>
      </c>
    </row>
    <row r="120" spans="1:5" ht="49.5" x14ac:dyDescent="0.25">
      <c r="A120" s="299"/>
      <c r="B120" s="426" t="s">
        <v>306</v>
      </c>
      <c r="C120" s="427">
        <v>8</v>
      </c>
      <c r="D120" s="429">
        <v>2963.25</v>
      </c>
      <c r="E120" s="458">
        <f t="shared" si="2"/>
        <v>23706</v>
      </c>
    </row>
    <row r="121" spans="1:5" ht="16.5" x14ac:dyDescent="0.25">
      <c r="A121" s="299"/>
      <c r="B121" s="426" t="s">
        <v>316</v>
      </c>
      <c r="C121" s="427">
        <v>3000</v>
      </c>
      <c r="D121" s="429">
        <v>50</v>
      </c>
      <c r="E121" s="458">
        <f t="shared" si="2"/>
        <v>150000</v>
      </c>
    </row>
    <row r="122" spans="1:5" ht="15.75" x14ac:dyDescent="0.25">
      <c r="A122" s="299"/>
      <c r="B122" s="451"/>
      <c r="C122" s="271"/>
      <c r="D122" s="271"/>
      <c r="E122" s="300"/>
    </row>
    <row r="123" spans="1:5" ht="15.75" x14ac:dyDescent="0.25">
      <c r="A123" s="299"/>
      <c r="B123" s="451"/>
      <c r="C123" s="271"/>
      <c r="D123" s="271"/>
      <c r="E123" s="300"/>
    </row>
    <row r="124" spans="1:5" ht="15.75" x14ac:dyDescent="0.25">
      <c r="A124" s="299"/>
      <c r="B124" s="451"/>
      <c r="C124" s="271"/>
      <c r="D124" s="271"/>
      <c r="E124" s="300"/>
    </row>
    <row r="125" spans="1:5" ht="15.75" x14ac:dyDescent="0.25">
      <c r="A125" s="299"/>
      <c r="B125" s="451"/>
      <c r="C125" s="271"/>
      <c r="D125" s="271"/>
      <c r="E125" s="300"/>
    </row>
    <row r="126" spans="1:5" ht="15.75" x14ac:dyDescent="0.25">
      <c r="A126" s="299"/>
      <c r="B126" s="451"/>
      <c r="C126" s="271"/>
      <c r="D126" s="271"/>
      <c r="E126" s="300"/>
    </row>
    <row r="127" spans="1:5" ht="15.75" x14ac:dyDescent="0.25">
      <c r="A127" s="299"/>
      <c r="B127" s="451"/>
      <c r="C127" s="271"/>
      <c r="D127" s="271"/>
      <c r="E127" s="300"/>
    </row>
    <row r="128" spans="1:5" ht="15.75" x14ac:dyDescent="0.25">
      <c r="A128" s="299"/>
      <c r="B128" s="451"/>
      <c r="C128" s="271"/>
      <c r="D128" s="271"/>
      <c r="E128" s="300"/>
    </row>
    <row r="129" spans="1:5" ht="15.75" x14ac:dyDescent="0.25">
      <c r="A129" s="299"/>
      <c r="B129" s="451"/>
      <c r="C129" s="271"/>
      <c r="D129" s="271"/>
      <c r="E129" s="300"/>
    </row>
    <row r="130" spans="1:5" ht="15.75" x14ac:dyDescent="0.25">
      <c r="A130" s="299"/>
      <c r="B130" s="451"/>
      <c r="C130" s="271"/>
      <c r="D130" s="271"/>
      <c r="E130" s="300"/>
    </row>
    <row r="131" spans="1:5" ht="15.75" x14ac:dyDescent="0.25">
      <c r="A131" s="299"/>
      <c r="B131" s="451"/>
      <c r="C131" s="271"/>
      <c r="D131" s="271"/>
      <c r="E131" s="300"/>
    </row>
    <row r="132" spans="1:5" ht="15.75" x14ac:dyDescent="0.25">
      <c r="A132" s="299"/>
      <c r="B132" s="451"/>
      <c r="C132" s="271"/>
      <c r="D132" s="271"/>
      <c r="E132" s="300"/>
    </row>
    <row r="133" spans="1:5" ht="15.75" x14ac:dyDescent="0.25">
      <c r="A133" s="299"/>
      <c r="B133" s="451"/>
      <c r="C133" s="271"/>
      <c r="D133" s="271"/>
      <c r="E133" s="300"/>
    </row>
    <row r="134" spans="1:5" ht="15.75" x14ac:dyDescent="0.25">
      <c r="A134" s="299"/>
      <c r="B134" s="451"/>
      <c r="C134" s="271"/>
      <c r="D134" s="271"/>
      <c r="E134" s="300"/>
    </row>
    <row r="135" spans="1:5" ht="15.75" x14ac:dyDescent="0.25">
      <c r="A135" s="299"/>
      <c r="B135" s="451"/>
      <c r="C135" s="271"/>
      <c r="D135" s="271"/>
      <c r="E135" s="300"/>
    </row>
    <row r="136" spans="1:5" ht="15.75" x14ac:dyDescent="0.25">
      <c r="A136" s="299"/>
      <c r="B136" s="451"/>
      <c r="C136" s="271"/>
      <c r="D136" s="271"/>
      <c r="E136" s="300"/>
    </row>
    <row r="137" spans="1:5" ht="15.75" x14ac:dyDescent="0.25">
      <c r="A137" s="299"/>
      <c r="B137" s="451"/>
      <c r="C137" s="271"/>
      <c r="D137" s="271"/>
      <c r="E137" s="300"/>
    </row>
    <row r="138" spans="1:5" ht="15.75" x14ac:dyDescent="0.25">
      <c r="A138" s="299"/>
      <c r="B138" s="451"/>
      <c r="C138" s="271"/>
      <c r="D138" s="271"/>
      <c r="E138" s="300"/>
    </row>
    <row r="139" spans="1:5" ht="15.75" x14ac:dyDescent="0.25">
      <c r="A139" s="299"/>
      <c r="B139" s="451"/>
      <c r="C139" s="271"/>
      <c r="D139" s="271"/>
      <c r="E139" s="300"/>
    </row>
    <row r="140" spans="1:5" ht="15.75" x14ac:dyDescent="0.25">
      <c r="A140" s="299"/>
      <c r="B140" s="451"/>
      <c r="C140" s="271"/>
      <c r="D140" s="271"/>
      <c r="E140" s="300"/>
    </row>
    <row r="141" spans="1:5" ht="15.75" x14ac:dyDescent="0.25">
      <c r="A141" s="299"/>
      <c r="B141" s="451"/>
      <c r="C141" s="271"/>
      <c r="D141" s="271"/>
      <c r="E141" s="300"/>
    </row>
    <row r="142" spans="1:5" ht="15.75" x14ac:dyDescent="0.25">
      <c r="A142" s="299"/>
      <c r="B142" s="451"/>
      <c r="C142" s="271"/>
      <c r="D142" s="271"/>
      <c r="E142" s="300"/>
    </row>
    <row r="143" spans="1:5" ht="15.75" x14ac:dyDescent="0.25">
      <c r="A143" s="299"/>
      <c r="B143" s="451"/>
      <c r="C143" s="271"/>
      <c r="D143" s="271"/>
      <c r="E143" s="300"/>
    </row>
    <row r="144" spans="1:5" ht="15.75" x14ac:dyDescent="0.25">
      <c r="A144" s="299"/>
      <c r="B144" s="451"/>
      <c r="C144" s="271"/>
      <c r="D144" s="271"/>
      <c r="E144" s="300"/>
    </row>
    <row r="145" spans="1:5" ht="15.75" x14ac:dyDescent="0.25">
      <c r="A145" s="299"/>
      <c r="B145" s="451"/>
      <c r="C145" s="271"/>
      <c r="D145" s="271"/>
      <c r="E145" s="300"/>
    </row>
    <row r="146" spans="1:5" ht="15.75" x14ac:dyDescent="0.25">
      <c r="A146" s="299"/>
      <c r="B146" s="451"/>
      <c r="C146" s="271"/>
      <c r="D146" s="271"/>
      <c r="E146" s="300"/>
    </row>
    <row r="147" spans="1:5" ht="15.75" x14ac:dyDescent="0.25">
      <c r="A147" s="299"/>
      <c r="B147" s="451"/>
      <c r="C147" s="271"/>
      <c r="D147" s="271"/>
      <c r="E147" s="300"/>
    </row>
    <row r="148" spans="1:5" ht="15.75" x14ac:dyDescent="0.25">
      <c r="A148" s="299"/>
      <c r="B148" s="451"/>
      <c r="C148" s="271"/>
      <c r="D148" s="271"/>
      <c r="E148" s="300"/>
    </row>
    <row r="149" spans="1:5" ht="15.75" x14ac:dyDescent="0.25">
      <c r="A149" s="299"/>
      <c r="B149" s="451"/>
      <c r="C149" s="271"/>
      <c r="D149" s="271"/>
      <c r="E149" s="300"/>
    </row>
    <row r="150" spans="1:5" ht="15.75" x14ac:dyDescent="0.25">
      <c r="A150" s="299"/>
      <c r="B150" s="451"/>
      <c r="C150" s="271"/>
      <c r="D150" s="271"/>
      <c r="E150" s="300"/>
    </row>
    <row r="151" spans="1:5" ht="15.75" x14ac:dyDescent="0.25">
      <c r="A151" s="299"/>
      <c r="B151" s="451"/>
      <c r="C151" s="271"/>
      <c r="D151" s="271"/>
      <c r="E151" s="300"/>
    </row>
    <row r="152" spans="1:5" ht="15.75" x14ac:dyDescent="0.25">
      <c r="A152" s="299"/>
      <c r="B152" s="451"/>
      <c r="C152" s="271"/>
      <c r="D152" s="271"/>
      <c r="E152" s="300"/>
    </row>
    <row r="153" spans="1:5" ht="15.75" x14ac:dyDescent="0.25">
      <c r="A153" s="299"/>
      <c r="B153" s="451"/>
      <c r="C153" s="271"/>
      <c r="D153" s="271"/>
      <c r="E153" s="300"/>
    </row>
    <row r="154" spans="1:5" ht="15.75" x14ac:dyDescent="0.25">
      <c r="A154" s="299"/>
      <c r="B154" s="451"/>
      <c r="C154" s="271"/>
      <c r="D154" s="271"/>
      <c r="E154" s="300"/>
    </row>
    <row r="155" spans="1:5" ht="15.75" x14ac:dyDescent="0.25">
      <c r="A155" s="299"/>
      <c r="B155" s="451"/>
      <c r="C155" s="271"/>
      <c r="D155" s="271"/>
      <c r="E155" s="300"/>
    </row>
    <row r="156" spans="1:5" ht="15.75" x14ac:dyDescent="0.25">
      <c r="A156" s="299"/>
      <c r="B156" s="451"/>
      <c r="C156" s="271"/>
      <c r="D156" s="271"/>
      <c r="E156" s="300"/>
    </row>
    <row r="157" spans="1:5" ht="15.75" x14ac:dyDescent="0.25">
      <c r="A157" s="299"/>
      <c r="B157" s="451"/>
      <c r="C157" s="271"/>
      <c r="D157" s="271"/>
      <c r="E157" s="300"/>
    </row>
    <row r="158" spans="1:5" ht="15.75" x14ac:dyDescent="0.25">
      <c r="A158" s="299"/>
      <c r="B158" s="451"/>
      <c r="C158" s="271"/>
      <c r="D158" s="271"/>
      <c r="E158" s="300"/>
    </row>
    <row r="159" spans="1:5" ht="15.75" x14ac:dyDescent="0.25">
      <c r="A159" s="299"/>
      <c r="B159" s="451"/>
      <c r="C159" s="271"/>
      <c r="D159" s="271"/>
      <c r="E159" s="300"/>
    </row>
    <row r="160" spans="1:5" ht="15.75" x14ac:dyDescent="0.25">
      <c r="A160" s="299"/>
      <c r="B160" s="451"/>
      <c r="C160" s="271"/>
      <c r="D160" s="271"/>
      <c r="E160" s="300"/>
    </row>
    <row r="161" spans="1:5" ht="15.75" x14ac:dyDescent="0.25">
      <c r="A161" s="299"/>
      <c r="B161" s="451"/>
      <c r="C161" s="271"/>
      <c r="D161" s="271"/>
      <c r="E161" s="300"/>
    </row>
    <row r="162" spans="1:5" ht="15.75" x14ac:dyDescent="0.25">
      <c r="A162" s="299"/>
      <c r="B162" s="451"/>
      <c r="C162" s="271"/>
      <c r="D162" s="271"/>
      <c r="E162" s="300"/>
    </row>
    <row r="163" spans="1:5" ht="15.75" x14ac:dyDescent="0.25">
      <c r="A163" s="299"/>
      <c r="B163" s="451"/>
      <c r="C163" s="271"/>
      <c r="D163" s="271"/>
      <c r="E163" s="300"/>
    </row>
    <row r="164" spans="1:5" ht="15.75" x14ac:dyDescent="0.25">
      <c r="A164" s="299"/>
      <c r="B164" s="451"/>
      <c r="C164" s="271"/>
      <c r="D164" s="272"/>
      <c r="E164" s="252"/>
    </row>
    <row r="165" spans="1:5" ht="15.75" x14ac:dyDescent="0.25">
      <c r="A165" s="299"/>
      <c r="B165" s="451"/>
      <c r="C165" s="271"/>
      <c r="D165" s="272"/>
      <c r="E165" s="252"/>
    </row>
    <row r="166" spans="1:5" ht="15.75" x14ac:dyDescent="0.25">
      <c r="A166" s="299"/>
      <c r="B166" s="459"/>
      <c r="C166" s="272"/>
      <c r="D166" s="272"/>
      <c r="E166" s="252"/>
    </row>
    <row r="167" spans="1:5" ht="15.75" x14ac:dyDescent="0.25">
      <c r="A167" s="299"/>
      <c r="B167" s="451"/>
      <c r="C167" s="271"/>
      <c r="D167" s="271"/>
      <c r="E167" s="453"/>
    </row>
    <row r="168" spans="1:5" ht="15.75" x14ac:dyDescent="0.25">
      <c r="A168" s="299"/>
      <c r="B168" s="451"/>
      <c r="C168" s="271"/>
      <c r="D168" s="271"/>
      <c r="E168" s="456"/>
    </row>
    <row r="169" spans="1:5" ht="15.75" x14ac:dyDescent="0.25">
      <c r="A169" s="299"/>
      <c r="B169" s="451"/>
      <c r="C169" s="271"/>
      <c r="D169" s="271"/>
      <c r="E169" s="453"/>
    </row>
    <row r="170" spans="1:5" ht="15.75" x14ac:dyDescent="0.25">
      <c r="A170" s="299"/>
      <c r="B170" s="451"/>
      <c r="C170" s="271"/>
      <c r="D170" s="271"/>
      <c r="E170" s="453"/>
    </row>
    <row r="171" spans="1:5" ht="15.75" x14ac:dyDescent="0.25">
      <c r="A171" s="299"/>
      <c r="B171" s="451"/>
      <c r="C171" s="271"/>
      <c r="D171" s="271"/>
      <c r="E171" s="453"/>
    </row>
    <row r="172" spans="1:5" ht="15.75" x14ac:dyDescent="0.25">
      <c r="A172" s="299"/>
      <c r="B172" s="451"/>
      <c r="C172" s="271"/>
      <c r="D172" s="271"/>
      <c r="E172" s="453"/>
    </row>
    <row r="173" spans="1:5" ht="15.75" x14ac:dyDescent="0.25">
      <c r="A173" s="299"/>
      <c r="B173" s="451"/>
      <c r="C173" s="271"/>
      <c r="D173" s="271"/>
      <c r="E173" s="453"/>
    </row>
    <row r="174" spans="1:5" ht="15.75" x14ac:dyDescent="0.25">
      <c r="A174" s="299"/>
      <c r="B174" s="451"/>
      <c r="C174" s="271"/>
      <c r="D174" s="271"/>
      <c r="E174" s="453"/>
    </row>
    <row r="175" spans="1:5" ht="15.75" x14ac:dyDescent="0.25">
      <c r="A175" s="299"/>
      <c r="B175" s="451"/>
      <c r="C175" s="271"/>
      <c r="D175" s="271"/>
      <c r="E175" s="452"/>
    </row>
    <row r="176" spans="1:5" ht="15.75" x14ac:dyDescent="0.25">
      <c r="A176" s="299"/>
      <c r="B176" s="451"/>
      <c r="C176" s="271"/>
      <c r="D176" s="271"/>
      <c r="E176" s="452"/>
    </row>
    <row r="177" spans="1:5" ht="15.75" x14ac:dyDescent="0.25">
      <c r="A177" s="299"/>
      <c r="B177" s="451"/>
      <c r="C177" s="271"/>
      <c r="D177" s="271"/>
      <c r="E177" s="262"/>
    </row>
    <row r="178" spans="1:5" ht="15.75" x14ac:dyDescent="0.25">
      <c r="A178" s="299"/>
      <c r="B178" s="451"/>
      <c r="C178" s="271"/>
      <c r="D178" s="271"/>
      <c r="E178" s="262"/>
    </row>
    <row r="179" spans="1:5" ht="15.75" x14ac:dyDescent="0.25">
      <c r="A179" s="299"/>
      <c r="B179" s="451"/>
      <c r="C179" s="271"/>
      <c r="D179" s="271"/>
      <c r="E179" s="262"/>
    </row>
    <row r="180" spans="1:5" ht="15.75" x14ac:dyDescent="0.25">
      <c r="A180" s="299"/>
      <c r="B180" s="451"/>
      <c r="C180" s="271"/>
      <c r="D180" s="271"/>
      <c r="E180" s="262"/>
    </row>
    <row r="181" spans="1:5" ht="15.75" x14ac:dyDescent="0.25">
      <c r="A181" s="299"/>
      <c r="B181" s="451"/>
      <c r="C181" s="271"/>
      <c r="D181" s="271"/>
      <c r="E181" s="262"/>
    </row>
    <row r="182" spans="1:5" ht="15.75" x14ac:dyDescent="0.25">
      <c r="A182" s="299"/>
      <c r="B182" s="451"/>
      <c r="C182" s="271"/>
      <c r="D182" s="271"/>
      <c r="E182" s="262"/>
    </row>
    <row r="183" spans="1:5" ht="15.75" x14ac:dyDescent="0.25">
      <c r="A183" s="299"/>
      <c r="B183" s="451"/>
      <c r="C183" s="271"/>
      <c r="D183" s="271"/>
      <c r="E183" s="262"/>
    </row>
    <row r="184" spans="1:5" ht="15.75" x14ac:dyDescent="0.25">
      <c r="A184" s="299"/>
      <c r="B184" s="451"/>
      <c r="C184" s="271"/>
      <c r="D184" s="271"/>
      <c r="E184" s="262"/>
    </row>
    <row r="185" spans="1:5" ht="15.75" x14ac:dyDescent="0.25">
      <c r="A185" s="299"/>
      <c r="B185" s="451"/>
      <c r="C185" s="271"/>
      <c r="D185" s="271"/>
      <c r="E185" s="262"/>
    </row>
    <row r="186" spans="1:5" ht="15.75" x14ac:dyDescent="0.25">
      <c r="A186" s="299"/>
      <c r="B186" s="451"/>
      <c r="C186" s="271"/>
      <c r="D186" s="271"/>
      <c r="E186" s="262"/>
    </row>
    <row r="187" spans="1:5" ht="15.75" x14ac:dyDescent="0.25">
      <c r="A187" s="299"/>
      <c r="B187" s="451"/>
      <c r="C187" s="271"/>
      <c r="D187" s="271"/>
      <c r="E187" s="453"/>
    </row>
    <row r="188" spans="1:5" ht="15.75" x14ac:dyDescent="0.25">
      <c r="A188" s="299"/>
      <c r="B188" s="451"/>
      <c r="C188" s="271"/>
      <c r="D188" s="271"/>
      <c r="E188" s="453"/>
    </row>
    <row r="189" spans="1:5" ht="15.75" x14ac:dyDescent="0.25">
      <c r="A189" s="299"/>
      <c r="B189" s="451"/>
      <c r="C189" s="271"/>
      <c r="D189" s="271"/>
      <c r="E189" s="453"/>
    </row>
    <row r="190" spans="1:5" ht="15.75" x14ac:dyDescent="0.25">
      <c r="A190" s="299"/>
      <c r="B190" s="451"/>
      <c r="C190" s="271"/>
      <c r="D190" s="271"/>
      <c r="E190" s="453"/>
    </row>
    <row r="191" spans="1:5" ht="15.75" x14ac:dyDescent="0.25">
      <c r="A191" s="299"/>
      <c r="B191" s="451"/>
      <c r="C191" s="271"/>
      <c r="D191" s="271"/>
      <c r="E191" s="453"/>
    </row>
    <row r="192" spans="1:5" ht="15.75" x14ac:dyDescent="0.25">
      <c r="A192" s="299"/>
      <c r="B192" s="451"/>
      <c r="C192" s="271"/>
      <c r="D192" s="271"/>
      <c r="E192" s="453"/>
    </row>
    <row r="193" spans="1:5" ht="15.75" x14ac:dyDescent="0.25">
      <c r="A193" s="299"/>
      <c r="B193" s="454"/>
      <c r="C193" s="271"/>
      <c r="D193" s="271"/>
      <c r="E193" s="453"/>
    </row>
    <row r="194" spans="1:5" ht="15.75" x14ac:dyDescent="0.25">
      <c r="A194" s="299"/>
      <c r="B194" s="301"/>
      <c r="C194" s="271"/>
      <c r="D194" s="271"/>
      <c r="E194" s="453"/>
    </row>
    <row r="195" spans="1:5" ht="15.75" x14ac:dyDescent="0.25">
      <c r="A195" s="299"/>
      <c r="B195" s="451"/>
      <c r="C195" s="271"/>
      <c r="D195" s="271"/>
      <c r="E195" s="453"/>
    </row>
    <row r="196" spans="1:5" ht="15.75" x14ac:dyDescent="0.25">
      <c r="A196" s="299"/>
      <c r="B196" s="451"/>
      <c r="C196" s="271"/>
      <c r="D196" s="271"/>
      <c r="E196" s="453"/>
    </row>
    <row r="197" spans="1:5" ht="15.75" x14ac:dyDescent="0.25">
      <c r="A197" s="299"/>
      <c r="B197" s="451"/>
      <c r="C197" s="271"/>
      <c r="D197" s="271"/>
      <c r="E197" s="453"/>
    </row>
    <row r="198" spans="1:5" ht="15.75" x14ac:dyDescent="0.25">
      <c r="A198" s="299"/>
      <c r="B198" s="451"/>
      <c r="C198" s="271"/>
      <c r="D198" s="271"/>
      <c r="E198" s="453"/>
    </row>
    <row r="199" spans="1:5" ht="15.75" x14ac:dyDescent="0.25">
      <c r="A199" s="299"/>
      <c r="B199" s="451"/>
      <c r="C199" s="271"/>
      <c r="D199" s="271"/>
      <c r="E199" s="453"/>
    </row>
    <row r="200" spans="1:5" ht="15.75" x14ac:dyDescent="0.25">
      <c r="A200" s="299"/>
      <c r="B200" s="451"/>
      <c r="C200" s="271"/>
      <c r="D200" s="271"/>
      <c r="E200" s="453"/>
    </row>
    <row r="201" spans="1:5" ht="15.75" x14ac:dyDescent="0.25">
      <c r="A201" s="299"/>
      <c r="B201" s="451"/>
      <c r="C201" s="271"/>
      <c r="D201" s="271"/>
      <c r="E201" s="453"/>
    </row>
    <row r="202" spans="1:5" ht="15.75" x14ac:dyDescent="0.25">
      <c r="A202" s="299"/>
      <c r="B202" s="451"/>
      <c r="C202" s="271"/>
      <c r="D202" s="271"/>
      <c r="E202" s="453"/>
    </row>
    <row r="203" spans="1:5" ht="15.75" x14ac:dyDescent="0.25">
      <c r="A203" s="299"/>
      <c r="B203" s="451"/>
      <c r="C203" s="271"/>
      <c r="D203" s="271"/>
      <c r="E203" s="453"/>
    </row>
    <row r="204" spans="1:5" ht="15.75" x14ac:dyDescent="0.25">
      <c r="A204" s="299"/>
      <c r="B204" s="451"/>
      <c r="C204" s="271"/>
      <c r="D204" s="271"/>
      <c r="E204" s="453"/>
    </row>
    <row r="205" spans="1:5" ht="15.75" x14ac:dyDescent="0.25">
      <c r="A205" s="299"/>
      <c r="B205" s="451"/>
      <c r="C205" s="271"/>
      <c r="D205" s="271"/>
      <c r="E205" s="453"/>
    </row>
    <row r="206" spans="1:5" ht="15.75" x14ac:dyDescent="0.25">
      <c r="A206" s="299"/>
      <c r="B206" s="451"/>
      <c r="C206" s="271"/>
      <c r="D206" s="271"/>
      <c r="E206" s="453"/>
    </row>
    <row r="207" spans="1:5" ht="15.75" x14ac:dyDescent="0.25">
      <c r="A207" s="299"/>
      <c r="B207" s="451"/>
      <c r="C207" s="271"/>
      <c r="D207" s="271"/>
      <c r="E207" s="455"/>
    </row>
    <row r="208" spans="1:5" ht="15.75" x14ac:dyDescent="0.25">
      <c r="A208" s="299"/>
      <c r="B208" s="454"/>
      <c r="C208" s="271"/>
      <c r="D208" s="271"/>
      <c r="E208" s="455"/>
    </row>
    <row r="209" spans="1:5" ht="15.75" x14ac:dyDescent="0.25">
      <c r="A209" s="299"/>
      <c r="B209" s="454"/>
      <c r="C209" s="271"/>
      <c r="D209" s="271"/>
      <c r="E209" s="45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53"/>
  <sheetViews>
    <sheetView workbookViewId="0">
      <selection activeCell="C346" sqref="A346:XFD353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10" t="str">
        <f>'натур показатели инновации+добр'!D1:E1</f>
        <v>Приложение №1 к приложению 2  к Приказу отдела физической культуры, спорта и молодежной политики Северо-Енисейского района от 13.03.2020 " 16-ос "О внесении изменений в приказ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10"/>
    </row>
    <row r="3" spans="1:5" x14ac:dyDescent="0.25">
      <c r="A3" s="611" t="s">
        <v>130</v>
      </c>
      <c r="B3" s="611"/>
      <c r="C3" s="611"/>
      <c r="D3" s="611"/>
      <c r="E3" s="611"/>
    </row>
    <row r="4" spans="1:5" ht="13.5" customHeight="1" x14ac:dyDescent="0.25">
      <c r="A4" s="612" t="s">
        <v>154</v>
      </c>
      <c r="B4" s="612"/>
      <c r="C4" s="612"/>
      <c r="D4" s="612"/>
      <c r="E4" s="612"/>
    </row>
    <row r="5" spans="1:5" ht="60" x14ac:dyDescent="0.25">
      <c r="A5" s="133" t="s">
        <v>131</v>
      </c>
      <c r="B5" s="66" t="s">
        <v>132</v>
      </c>
      <c r="C5" s="133" t="s">
        <v>133</v>
      </c>
      <c r="D5" s="133" t="s">
        <v>134</v>
      </c>
      <c r="E5" s="133" t="s">
        <v>135</v>
      </c>
    </row>
    <row r="6" spans="1:5" x14ac:dyDescent="0.25">
      <c r="A6" s="134">
        <v>1</v>
      </c>
      <c r="B6" s="134">
        <v>2</v>
      </c>
      <c r="C6" s="134">
        <v>3</v>
      </c>
      <c r="D6" s="134">
        <v>4</v>
      </c>
      <c r="E6" s="134">
        <v>5</v>
      </c>
    </row>
    <row r="7" spans="1:5" ht="37.15" customHeight="1" x14ac:dyDescent="0.25">
      <c r="A7" s="621" t="s">
        <v>156</v>
      </c>
      <c r="B7" s="619" t="s">
        <v>157</v>
      </c>
      <c r="C7" s="613" t="s">
        <v>136</v>
      </c>
      <c r="D7" s="614"/>
      <c r="E7" s="615"/>
    </row>
    <row r="8" spans="1:5" ht="14.45" customHeight="1" x14ac:dyDescent="0.25">
      <c r="A8" s="622"/>
      <c r="B8" s="620"/>
      <c r="C8" s="616" t="s">
        <v>137</v>
      </c>
      <c r="D8" s="617"/>
      <c r="E8" s="618"/>
    </row>
    <row r="9" spans="1:5" ht="12" customHeight="1" x14ac:dyDescent="0.25">
      <c r="A9" s="622"/>
      <c r="B9" s="620"/>
      <c r="C9" s="109" t="s">
        <v>144</v>
      </c>
      <c r="D9" s="135" t="s">
        <v>138</v>
      </c>
      <c r="E9" s="236">
        <f>'патриотика0,31'!D25</f>
        <v>1.736</v>
      </c>
    </row>
    <row r="10" spans="1:5" ht="12" customHeight="1" x14ac:dyDescent="0.25">
      <c r="A10" s="622"/>
      <c r="B10" s="620"/>
      <c r="C10" s="109" t="s">
        <v>97</v>
      </c>
      <c r="D10" s="136" t="s">
        <v>138</v>
      </c>
      <c r="E10" s="236">
        <f>'патриотика0,31'!D24</f>
        <v>0.31</v>
      </c>
    </row>
    <row r="11" spans="1:5" ht="12" customHeight="1" x14ac:dyDescent="0.25">
      <c r="A11" s="622"/>
      <c r="B11" s="620"/>
      <c r="C11" s="604" t="s">
        <v>148</v>
      </c>
      <c r="D11" s="605"/>
      <c r="E11" s="606"/>
    </row>
    <row r="12" spans="1:5" ht="40.15" customHeight="1" x14ac:dyDescent="0.25">
      <c r="A12" s="622"/>
      <c r="B12" s="620"/>
      <c r="C12" s="121" t="s">
        <v>203</v>
      </c>
      <c r="D12" s="101" t="s">
        <v>39</v>
      </c>
      <c r="E12" s="235">
        <f>'патриотика0,31'!E46</f>
        <v>0.31</v>
      </c>
    </row>
    <row r="13" spans="1:5" ht="25.5" customHeight="1" x14ac:dyDescent="0.25">
      <c r="A13" s="622"/>
      <c r="B13" s="620"/>
      <c r="C13" s="121" t="s">
        <v>204</v>
      </c>
      <c r="D13" s="101" t="s">
        <v>39</v>
      </c>
      <c r="E13" s="235">
        <f>'патриотика0,31'!E47</f>
        <v>0.31</v>
      </c>
    </row>
    <row r="14" spans="1:5" ht="22.9" customHeight="1" x14ac:dyDescent="0.25">
      <c r="A14" s="622"/>
      <c r="B14" s="620"/>
      <c r="C14" s="121" t="s">
        <v>205</v>
      </c>
      <c r="D14" s="101" t="s">
        <v>39</v>
      </c>
      <c r="E14" s="235">
        <f>'патриотика0,31'!E48</f>
        <v>0.31</v>
      </c>
    </row>
    <row r="15" spans="1:5" ht="27" customHeight="1" x14ac:dyDescent="0.25">
      <c r="A15" s="622"/>
      <c r="B15" s="620"/>
      <c r="C15" s="607" t="s">
        <v>149</v>
      </c>
      <c r="D15" s="608"/>
      <c r="E15" s="609"/>
    </row>
    <row r="16" spans="1:5" ht="30" hidden="1" customHeight="1" x14ac:dyDescent="0.25">
      <c r="A16" s="622"/>
      <c r="B16" s="620"/>
      <c r="C16" s="131" t="str">
        <f>'патриотика0,31'!A56</f>
        <v>Участие юнармейцев Северо-Енисейского района в краевом смотре-конкурсе «Пост №1»</v>
      </c>
      <c r="D16" s="101"/>
      <c r="E16" s="91"/>
    </row>
    <row r="17" spans="1:5" ht="12" customHeight="1" x14ac:dyDescent="0.25">
      <c r="A17" s="622"/>
      <c r="B17" s="620"/>
      <c r="C17" s="131" t="str">
        <f>'патриотика0,31'!A57</f>
        <v>Проезд детей</v>
      </c>
      <c r="D17" s="216" t="s">
        <v>88</v>
      </c>
      <c r="E17" s="91">
        <f>'патриотика0,31'!E57</f>
        <v>20</v>
      </c>
    </row>
    <row r="18" spans="1:5" ht="12" customHeight="1" x14ac:dyDescent="0.25">
      <c r="A18" s="622"/>
      <c r="B18" s="620"/>
      <c r="C18" s="131" t="str">
        <f>'патриотика0,31'!A58</f>
        <v>Проживание детей 10 детей</v>
      </c>
      <c r="D18" s="246" t="s">
        <v>88</v>
      </c>
      <c r="E18" s="91">
        <f>'патриотика0,31'!E58</f>
        <v>30</v>
      </c>
    </row>
    <row r="19" spans="1:5" ht="12" hidden="1" customHeight="1" x14ac:dyDescent="0.25">
      <c r="A19" s="622"/>
      <c r="B19" s="620"/>
      <c r="C19" s="131" t="str">
        <f>'патриотика0,31'!A59</f>
        <v>Суточные детей 10</v>
      </c>
      <c r="D19" s="246" t="s">
        <v>88</v>
      </c>
      <c r="E19" s="91">
        <f>'патриотика0,31'!E59</f>
        <v>40</v>
      </c>
    </row>
    <row r="20" spans="1:5" ht="12" customHeight="1" x14ac:dyDescent="0.25">
      <c r="A20" s="622"/>
      <c r="B20" s="620"/>
      <c r="C20" s="131" t="str">
        <f>'патриотика0,31'!A60</f>
        <v>Участие подростков, участников ВПК, в сдаче на право ношения спецжетона КРОО «Ветераны Спецназа» г. Красноярск</v>
      </c>
      <c r="D20" s="246" t="s">
        <v>88</v>
      </c>
      <c r="E20" s="91">
        <f>'патриотика0,31'!E60</f>
        <v>0</v>
      </c>
    </row>
    <row r="21" spans="1:5" ht="12" customHeight="1" x14ac:dyDescent="0.25">
      <c r="A21" s="622"/>
      <c r="B21" s="620"/>
      <c r="C21" s="131" t="str">
        <f>'патриотика0,31'!A61</f>
        <v>Проезд детей</v>
      </c>
      <c r="D21" s="246" t="s">
        <v>88</v>
      </c>
      <c r="E21" s="91">
        <f>'патриотика0,31'!E61</f>
        <v>4</v>
      </c>
    </row>
    <row r="22" spans="1:5" ht="12" hidden="1" customHeight="1" x14ac:dyDescent="0.25">
      <c r="A22" s="622"/>
      <c r="B22" s="620"/>
      <c r="C22" s="131" t="str">
        <f>'патриотика0,31'!A62</f>
        <v>Проживание детей 2 детей</v>
      </c>
      <c r="D22" s="246" t="s">
        <v>88</v>
      </c>
      <c r="E22" s="91">
        <f>'патриотика0,31'!E62</f>
        <v>6</v>
      </c>
    </row>
    <row r="23" spans="1:5" ht="12" customHeight="1" x14ac:dyDescent="0.25">
      <c r="A23" s="622"/>
      <c r="B23" s="620"/>
      <c r="C23" s="131" t="str">
        <f>'патриотика0,31'!A63</f>
        <v>Суточные детей 2</v>
      </c>
      <c r="D23" s="246" t="s">
        <v>88</v>
      </c>
      <c r="E23" s="91">
        <f>'патриотика0,31'!E63</f>
        <v>8</v>
      </c>
    </row>
    <row r="24" spans="1:5" ht="12" customHeight="1" x14ac:dyDescent="0.25">
      <c r="A24" s="622"/>
      <c r="B24" s="620"/>
      <c r="C24" s="131" t="str">
        <f>'патриотика0,31'!A64</f>
        <v>Участие команды ВПО Северо-Енисейского района в краевом сборе-конкурсе курсантов военно-патриотических объединений "Слет Патриотов-2020" (Манский район)</v>
      </c>
      <c r="D24" s="246" t="s">
        <v>88</v>
      </c>
      <c r="E24" s="91">
        <f>'патриотика0,31'!E64</f>
        <v>0</v>
      </c>
    </row>
    <row r="25" spans="1:5" ht="12" customHeight="1" x14ac:dyDescent="0.25">
      <c r="A25" s="622"/>
      <c r="B25" s="620"/>
      <c r="C25" s="131" t="str">
        <f>'патриотика0,31'!A65</f>
        <v>Проезд детей</v>
      </c>
      <c r="D25" s="246" t="s">
        <v>88</v>
      </c>
      <c r="E25" s="91">
        <f>'патриотика0,31'!E65</f>
        <v>6</v>
      </c>
    </row>
    <row r="26" spans="1:5" ht="12" customHeight="1" x14ac:dyDescent="0.25">
      <c r="A26" s="622"/>
      <c r="B26" s="620"/>
      <c r="C26" s="131" t="str">
        <f>'патриотика0,31'!A66</f>
        <v>Суточные детей 6</v>
      </c>
      <c r="D26" s="246" t="s">
        <v>88</v>
      </c>
      <c r="E26" s="91">
        <f>'патриотика0,31'!E66</f>
        <v>30</v>
      </c>
    </row>
    <row r="27" spans="1:5" ht="12" customHeight="1" x14ac:dyDescent="0.25">
      <c r="A27" s="622"/>
      <c r="B27" s="620"/>
      <c r="C27" s="131" t="str">
        <f>'патриотика0,31'!A67</f>
        <v>Поисковая экспедиция (Орловская область)</v>
      </c>
      <c r="D27" s="246" t="s">
        <v>88</v>
      </c>
      <c r="E27" s="91">
        <f>'патриотика0,31'!E67</f>
        <v>0</v>
      </c>
    </row>
    <row r="28" spans="1:5" ht="12" customHeight="1" x14ac:dyDescent="0.25">
      <c r="A28" s="622"/>
      <c r="B28" s="620"/>
      <c r="C28" s="131" t="str">
        <f>'патриотика0,31'!A68</f>
        <v>Проезд детей 4</v>
      </c>
      <c r="D28" s="246" t="s">
        <v>88</v>
      </c>
      <c r="E28" s="91">
        <f>'патриотика0,31'!E68</f>
        <v>8</v>
      </c>
    </row>
    <row r="29" spans="1:5" ht="12" customHeight="1" x14ac:dyDescent="0.25">
      <c r="A29" s="622"/>
      <c r="B29" s="620"/>
      <c r="C29" s="131" t="str">
        <f>'патриотика0,31'!A69</f>
        <v>Суточные детей 4</v>
      </c>
      <c r="D29" s="246" t="s">
        <v>88</v>
      </c>
      <c r="E29" s="91">
        <f>'патриотика0,31'!E69</f>
        <v>80</v>
      </c>
    </row>
    <row r="30" spans="1:5" ht="12" customHeight="1" x14ac:dyDescent="0.25">
      <c r="A30" s="622"/>
      <c r="B30" s="620"/>
      <c r="C30" s="131" t="str">
        <f>'патриотика0,31'!A70</f>
        <v>Участие в Слете актива движения ЮНАРМИЯ в ЦДП "Юнармия" (п. Емельяново)</v>
      </c>
      <c r="D30" s="246" t="s">
        <v>88</v>
      </c>
      <c r="E30" s="91">
        <f>'патриотика0,31'!E70</f>
        <v>0</v>
      </c>
    </row>
    <row r="31" spans="1:5" ht="12" hidden="1" customHeight="1" x14ac:dyDescent="0.25">
      <c r="A31" s="622"/>
      <c r="B31" s="620"/>
      <c r="C31" s="131" t="str">
        <f>'патриотика0,31'!A71</f>
        <v>Проезд детей</v>
      </c>
      <c r="D31" s="246" t="s">
        <v>88</v>
      </c>
      <c r="E31" s="91">
        <f>'патриотика0,31'!E71</f>
        <v>8</v>
      </c>
    </row>
    <row r="32" spans="1:5" ht="12" customHeight="1" x14ac:dyDescent="0.25">
      <c r="A32" s="622"/>
      <c r="B32" s="620"/>
      <c r="C32" s="131" t="str">
        <f>'патриотика0,31'!A72</f>
        <v>Суточные детей 4</v>
      </c>
      <c r="D32" s="246" t="s">
        <v>88</v>
      </c>
      <c r="E32" s="91">
        <f>'патриотика0,31'!E72</f>
        <v>8</v>
      </c>
    </row>
    <row r="33" spans="1:5" ht="12" customHeight="1" x14ac:dyDescent="0.25">
      <c r="A33" s="622"/>
      <c r="B33" s="620"/>
      <c r="C33" s="131" t="str">
        <f>'патриотика0,31'!A73</f>
        <v>Участие молодежи Северо-Енисейского района в Российском патриотическом фестивале в г. Красноярск</v>
      </c>
      <c r="D33" s="246" t="s">
        <v>88</v>
      </c>
      <c r="E33" s="91">
        <f>'патриотика0,31'!E73</f>
        <v>0</v>
      </c>
    </row>
    <row r="34" spans="1:5" ht="12" hidden="1" customHeight="1" x14ac:dyDescent="0.25">
      <c r="A34" s="622"/>
      <c r="B34" s="620"/>
      <c r="C34" s="131" t="str">
        <f>'патриотика0,31'!A74</f>
        <v>Проезд детей</v>
      </c>
      <c r="D34" s="246" t="s">
        <v>88</v>
      </c>
      <c r="E34" s="91">
        <f>'патриотика0,31'!E74</f>
        <v>4</v>
      </c>
    </row>
    <row r="35" spans="1:5" ht="12" customHeight="1" x14ac:dyDescent="0.25">
      <c r="A35" s="622"/>
      <c r="B35" s="620"/>
      <c r="C35" s="131" t="str">
        <f>'патриотика0,31'!A75</f>
        <v>Проживание детей 2 детей</v>
      </c>
      <c r="D35" s="246" t="s">
        <v>88</v>
      </c>
      <c r="E35" s="91">
        <f>'патриотика0,31'!E75</f>
        <v>8</v>
      </c>
    </row>
    <row r="36" spans="1:5" ht="12" customHeight="1" x14ac:dyDescent="0.25">
      <c r="A36" s="622"/>
      <c r="B36" s="620"/>
      <c r="C36" s="131" t="str">
        <f>'патриотика0,31'!A76</f>
        <v>Суточные детей 2</v>
      </c>
      <c r="D36" s="246" t="s">
        <v>88</v>
      </c>
      <c r="E36" s="91">
        <f>'патриотика0,31'!E76</f>
        <v>18</v>
      </c>
    </row>
    <row r="37" spans="1:5" ht="12" customHeight="1" x14ac:dyDescent="0.25">
      <c r="A37" s="622"/>
      <c r="B37" s="620"/>
      <c r="C37" s="131" t="str">
        <f>'патриотика0,31'!A77</f>
        <v xml:space="preserve">Военно-спортивная игра «Сибирский щит: Орленок». Участие в Зональном этапе. </v>
      </c>
      <c r="D37" s="246" t="s">
        <v>88</v>
      </c>
      <c r="E37" s="91">
        <f>'патриотика0,31'!E77</f>
        <v>0</v>
      </c>
    </row>
    <row r="38" spans="1:5" ht="12" hidden="1" customHeight="1" x14ac:dyDescent="0.25">
      <c r="A38" s="622"/>
      <c r="B38" s="620"/>
      <c r="C38" s="131" t="str">
        <f>'патриотика0,31'!A78</f>
        <v>Проезд детей</v>
      </c>
      <c r="D38" s="246" t="s">
        <v>88</v>
      </c>
      <c r="E38" s="91">
        <f>'патриотика0,31'!E78</f>
        <v>20</v>
      </c>
    </row>
    <row r="39" spans="1:5" ht="12" customHeight="1" x14ac:dyDescent="0.25">
      <c r="A39" s="622"/>
      <c r="B39" s="620"/>
      <c r="C39" s="131" t="str">
        <f>'патриотика0,31'!A79</f>
        <v>Проживание детей 10 детей</v>
      </c>
      <c r="D39" s="246" t="s">
        <v>88</v>
      </c>
      <c r="E39" s="91">
        <f>'патриотика0,31'!E79</f>
        <v>40</v>
      </c>
    </row>
    <row r="40" spans="1:5" ht="12" customHeight="1" x14ac:dyDescent="0.25">
      <c r="A40" s="622"/>
      <c r="B40" s="620"/>
      <c r="C40" s="131" t="str">
        <f>'патриотика0,31'!A80</f>
        <v>Суточные детей 10</v>
      </c>
      <c r="D40" s="246" t="s">
        <v>88</v>
      </c>
      <c r="E40" s="91">
        <f>'патриотика0,31'!E80</f>
        <v>40</v>
      </c>
    </row>
    <row r="41" spans="1:5" ht="12" customHeight="1" x14ac:dyDescent="0.25">
      <c r="A41" s="622"/>
      <c r="B41" s="620"/>
      <c r="C41" s="131" t="str">
        <f>'патриотика0,31'!A81</f>
        <v>Форма юнармейцев комплект</v>
      </c>
      <c r="D41" s="246" t="s">
        <v>88</v>
      </c>
      <c r="E41" s="91">
        <f>'патриотика0,31'!E81</f>
        <v>12</v>
      </c>
    </row>
    <row r="42" spans="1:5" ht="12" hidden="1" customHeight="1" x14ac:dyDescent="0.25">
      <c r="A42" s="622"/>
      <c r="B42" s="620"/>
      <c r="C42" s="131" t="str">
        <f>'патриотика0,31'!A82</f>
        <v>Расходные материалы к мероприятиям</v>
      </c>
      <c r="D42" s="246" t="s">
        <v>88</v>
      </c>
      <c r="E42" s="91">
        <f>'патриотика0,31'!E82</f>
        <v>124</v>
      </c>
    </row>
    <row r="43" spans="1:5" ht="12" customHeight="1" x14ac:dyDescent="0.25">
      <c r="A43" s="622"/>
      <c r="B43" s="620"/>
      <c r="C43" s="131" t="str">
        <f>'патриотика0,31'!A83</f>
        <v>Наградная продукция к мероприям</v>
      </c>
      <c r="D43" s="246" t="s">
        <v>88</v>
      </c>
      <c r="E43" s="91">
        <f>'патриотика0,31'!E83</f>
        <v>100</v>
      </c>
    </row>
    <row r="44" spans="1:5" ht="12" customHeight="1" x14ac:dyDescent="0.25">
      <c r="A44" s="622"/>
      <c r="B44" s="620"/>
      <c r="C44" s="131" t="str">
        <f>'патриотика0,31'!A91</f>
        <v>материалы для проектов</v>
      </c>
      <c r="D44" s="246" t="s">
        <v>126</v>
      </c>
      <c r="E44" s="91">
        <f>'патриотика0,31'!E91</f>
        <v>1</v>
      </c>
    </row>
    <row r="45" spans="1:5" ht="12" hidden="1" customHeight="1" x14ac:dyDescent="0.25">
      <c r="A45" s="622"/>
      <c r="B45" s="620"/>
      <c r="C45" s="131" t="e">
        <f>'патриотика0,31'!#REF!</f>
        <v>#REF!</v>
      </c>
      <c r="D45" s="246" t="s">
        <v>88</v>
      </c>
      <c r="E45" s="91" t="e">
        <f>'патриотика0,31'!#REF!</f>
        <v>#REF!</v>
      </c>
    </row>
    <row r="46" spans="1:5" ht="12" hidden="1" customHeight="1" x14ac:dyDescent="0.25">
      <c r="A46" s="622"/>
      <c r="B46" s="620"/>
      <c r="C46" s="131">
        <f>'патриотика0,31'!A84</f>
        <v>0</v>
      </c>
      <c r="D46" s="246" t="s">
        <v>88</v>
      </c>
      <c r="E46" s="265"/>
    </row>
    <row r="47" spans="1:5" ht="12" hidden="1" customHeight="1" x14ac:dyDescent="0.25">
      <c r="A47" s="622"/>
      <c r="B47" s="620"/>
      <c r="C47" s="131">
        <f>'патриотика0,31'!A85</f>
        <v>0</v>
      </c>
      <c r="D47" s="246" t="s">
        <v>88</v>
      </c>
      <c r="E47" s="265"/>
    </row>
    <row r="48" spans="1:5" ht="12" hidden="1" customHeight="1" x14ac:dyDescent="0.25">
      <c r="A48" s="622"/>
      <c r="B48" s="620"/>
      <c r="C48" s="131" t="e">
        <f>'патриотика0,31'!#REF!</f>
        <v>#REF!</v>
      </c>
      <c r="D48" s="246" t="s">
        <v>88</v>
      </c>
      <c r="E48" s="265"/>
    </row>
    <row r="49" spans="1:5" ht="12" hidden="1" customHeight="1" x14ac:dyDescent="0.25">
      <c r="A49" s="622"/>
      <c r="B49" s="620"/>
      <c r="C49" s="131" t="e">
        <f>'патриотика0,31'!#REF!</f>
        <v>#REF!</v>
      </c>
      <c r="D49" s="246" t="s">
        <v>88</v>
      </c>
      <c r="E49" s="265"/>
    </row>
    <row r="50" spans="1:5" ht="26.45" customHeight="1" x14ac:dyDescent="0.25">
      <c r="A50" s="622"/>
      <c r="B50" s="620"/>
      <c r="C50" s="623" t="s">
        <v>139</v>
      </c>
      <c r="D50" s="624"/>
      <c r="E50" s="625"/>
    </row>
    <row r="51" spans="1:5" ht="14.45" customHeight="1" x14ac:dyDescent="0.25">
      <c r="A51" s="622"/>
      <c r="B51" s="620"/>
      <c r="C51" s="623" t="s">
        <v>140</v>
      </c>
      <c r="D51" s="624"/>
      <c r="E51" s="625"/>
    </row>
    <row r="52" spans="1:5" ht="14.45" customHeight="1" x14ac:dyDescent="0.25">
      <c r="A52" s="622"/>
      <c r="B52" s="620"/>
      <c r="C52" s="137" t="str">
        <f>'натур показатели инновации+добр'!C35</f>
        <v>Теплоэнергия</v>
      </c>
      <c r="D52" s="138" t="str">
        <f>'натур показатели инновации+добр'!D35</f>
        <v>Гкал</v>
      </c>
      <c r="E52" s="139">
        <f>'патриотика0,31'!D135</f>
        <v>17.05</v>
      </c>
    </row>
    <row r="53" spans="1:5" ht="14.45" customHeight="1" x14ac:dyDescent="0.25">
      <c r="A53" s="622"/>
      <c r="B53" s="620"/>
      <c r="C53" s="137" t="str">
        <f>'натур показатели инновации+добр'!C36</f>
        <v xml:space="preserve">Водоснабжение </v>
      </c>
      <c r="D53" s="138" t="str">
        <f>'натур показатели инновации+добр'!D36</f>
        <v>м2</v>
      </c>
      <c r="E53" s="139">
        <f>'патриотика0,31'!D136</f>
        <v>32.952999999999996</v>
      </c>
    </row>
    <row r="54" spans="1:5" ht="14.45" customHeight="1" x14ac:dyDescent="0.25">
      <c r="A54" s="622"/>
      <c r="B54" s="620"/>
      <c r="C54" s="137" t="str">
        <f>'натур показатели инновации+добр'!C37</f>
        <v>Водоотведение (септик)</v>
      </c>
      <c r="D54" s="138" t="str">
        <f>'натур показатели инновации+добр'!D37</f>
        <v>м3</v>
      </c>
      <c r="E54" s="139">
        <f>'патриотика0,31'!D137</f>
        <v>1.8599999999999999</v>
      </c>
    </row>
    <row r="55" spans="1:5" ht="14.45" customHeight="1" x14ac:dyDescent="0.25">
      <c r="A55" s="622"/>
      <c r="B55" s="620"/>
      <c r="C55" s="137" t="str">
        <f>'натур показатели инновации+добр'!C38</f>
        <v>Электроэнергия</v>
      </c>
      <c r="D55" s="138" t="str">
        <f>'натур показатели инновации+добр'!D38</f>
        <v>МВт час.</v>
      </c>
      <c r="E55" s="139">
        <f>'патриотика0,31'!D138</f>
        <v>1.8599999999999999</v>
      </c>
    </row>
    <row r="56" spans="1:5" ht="14.45" customHeight="1" x14ac:dyDescent="0.25">
      <c r="A56" s="622"/>
      <c r="B56" s="620"/>
      <c r="C56" s="137" t="str">
        <f>'натур показатели инновации+добр'!C39</f>
        <v>ТКО</v>
      </c>
      <c r="D56" s="138" t="str">
        <f>'натур показатели инновации+добр'!D39</f>
        <v>договор</v>
      </c>
      <c r="E56" s="139">
        <f>'патриотика0,31'!D139</f>
        <v>1.1271599999999999</v>
      </c>
    </row>
    <row r="57" spans="1:5" ht="14.45" customHeight="1" x14ac:dyDescent="0.25">
      <c r="A57" s="622"/>
      <c r="B57" s="620"/>
      <c r="C57" s="137" t="str">
        <f>'натур показатели инновации+добр'!C40</f>
        <v>Электроэнергия (резерв)</v>
      </c>
      <c r="D57" s="138" t="str">
        <f>'натур показатели инновации+добр'!D40</f>
        <v>МВт час.</v>
      </c>
      <c r="E57" s="139">
        <f>'патриотика0,31'!D140</f>
        <v>2.2413000000000003</v>
      </c>
    </row>
    <row r="58" spans="1:5" ht="39" customHeight="1" x14ac:dyDescent="0.25">
      <c r="A58" s="622"/>
      <c r="B58" s="620"/>
      <c r="C58" s="626" t="s">
        <v>141</v>
      </c>
      <c r="D58" s="627"/>
      <c r="E58" s="628"/>
    </row>
    <row r="59" spans="1:5" ht="23.25" customHeight="1" x14ac:dyDescent="0.25">
      <c r="A59" s="622"/>
      <c r="B59" s="620"/>
      <c r="C59" s="140" t="str">
        <f>'патриотика0,31'!A185</f>
        <v xml:space="preserve">Обслуживание систем пожарной сигнализации  </v>
      </c>
      <c r="D59" s="257" t="str">
        <f>'патриотика0,31'!B185</f>
        <v>договор</v>
      </c>
      <c r="E59" s="257">
        <f>'патриотика0,31'!D185</f>
        <v>3.7199999999999998</v>
      </c>
    </row>
    <row r="60" spans="1:5" ht="22.5" customHeight="1" x14ac:dyDescent="0.25">
      <c r="A60" s="622"/>
      <c r="B60" s="620"/>
      <c r="C60" s="140" t="str">
        <f>'патриотика0,31'!A186</f>
        <v xml:space="preserve">Уборка территории от снега </v>
      </c>
      <c r="D60" s="257" t="str">
        <f>'патриотика0,31'!B186</f>
        <v>договор</v>
      </c>
      <c r="E60" s="257">
        <f>'патриотика0,31'!D186</f>
        <v>0.62</v>
      </c>
    </row>
    <row r="61" spans="1:5" ht="15" customHeight="1" x14ac:dyDescent="0.25">
      <c r="A61" s="622"/>
      <c r="B61" s="620"/>
      <c r="C61" s="140" t="str">
        <f>'патриотика0,31'!A187</f>
        <v>Профилактическая дезинфекция</v>
      </c>
      <c r="D61" s="257" t="str">
        <f>'патриотика0,31'!B187</f>
        <v>договор</v>
      </c>
      <c r="E61" s="257">
        <f>'патриотика0,31'!D187</f>
        <v>0.31</v>
      </c>
    </row>
    <row r="62" spans="1:5" ht="15" customHeight="1" x14ac:dyDescent="0.25">
      <c r="A62" s="622"/>
      <c r="B62" s="620"/>
      <c r="C62" s="140" t="str">
        <f>'патриотика0,31'!A188</f>
        <v>Комплексное обслуживание системы тепловодоснабжения и конструктивных элементов здания</v>
      </c>
      <c r="D62" s="257" t="str">
        <f>'патриотика0,31'!B188</f>
        <v>договор</v>
      </c>
      <c r="E62" s="257">
        <f>'патриотика0,31'!D188</f>
        <v>0.31</v>
      </c>
    </row>
    <row r="63" spans="1:5" ht="15" customHeight="1" x14ac:dyDescent="0.25">
      <c r="A63" s="622"/>
      <c r="B63" s="620"/>
      <c r="C63" s="140" t="str">
        <f>'патриотика0,31'!A189</f>
        <v>Договор осмотр технического состояния автомобиля</v>
      </c>
      <c r="D63" s="257" t="str">
        <f>'патриотика0,31'!B189</f>
        <v>договор</v>
      </c>
      <c r="E63" s="257">
        <f>'патриотика0,31'!D189</f>
        <v>37.200000000000003</v>
      </c>
    </row>
    <row r="64" spans="1:5" ht="15" customHeight="1" x14ac:dyDescent="0.25">
      <c r="A64" s="622"/>
      <c r="B64" s="620"/>
      <c r="C64" s="140" t="str">
        <f>'патриотика0,31'!A190</f>
        <v>Техническое обслуживание систем пожарной сигнализации</v>
      </c>
      <c r="D64" s="257" t="str">
        <f>'патриотика0,31'!B190</f>
        <v>договор</v>
      </c>
      <c r="E64" s="257">
        <f>'патриотика0,31'!D190</f>
        <v>3.7199999999999998</v>
      </c>
    </row>
    <row r="65" spans="1:5" ht="15" customHeight="1" x14ac:dyDescent="0.25">
      <c r="A65" s="622"/>
      <c r="B65" s="620"/>
      <c r="C65" s="140" t="str">
        <f>'патриотика0,31'!A191</f>
        <v>ремонт музыкального оборудования</v>
      </c>
      <c r="D65" s="257" t="str">
        <f>'патриотика0,31'!B191</f>
        <v>договор</v>
      </c>
      <c r="E65" s="257">
        <f>'патриотика0,31'!D191</f>
        <v>0.31</v>
      </c>
    </row>
    <row r="66" spans="1:5" ht="15" customHeight="1" x14ac:dyDescent="0.25">
      <c r="A66" s="622"/>
      <c r="B66" s="620"/>
      <c r="C66" s="140" t="str">
        <f>'патриотика0,31'!A192</f>
        <v>обучение персонала</v>
      </c>
      <c r="D66" s="257" t="str">
        <f>'патриотика0,31'!B192</f>
        <v>договор</v>
      </c>
      <c r="E66" s="257">
        <f>'патриотика0,31'!D192</f>
        <v>1.55</v>
      </c>
    </row>
    <row r="67" spans="1:5" ht="15" customHeight="1" x14ac:dyDescent="0.25">
      <c r="A67" s="622"/>
      <c r="B67" s="620"/>
      <c r="C67" s="140" t="str">
        <f>'патриотика0,31'!A193</f>
        <v>Возмещение мед осмотра (112/212)</v>
      </c>
      <c r="D67" s="257" t="str">
        <f>'патриотика0,31'!B193</f>
        <v>договор</v>
      </c>
      <c r="E67" s="257">
        <f>'патриотика0,31'!D193</f>
        <v>0.62</v>
      </c>
    </row>
    <row r="68" spans="1:5" ht="15" customHeight="1" x14ac:dyDescent="0.25">
      <c r="A68" s="622"/>
      <c r="B68" s="620"/>
      <c r="C68" s="140" t="str">
        <f>'патриотика0,31'!A194</f>
        <v>Услуги СЕМИС подписка</v>
      </c>
      <c r="D68" s="257" t="str">
        <f>'патриотика0,31'!B194</f>
        <v>договор</v>
      </c>
      <c r="E68" s="257">
        <f>'патриотика0,31'!D194</f>
        <v>0.31</v>
      </c>
    </row>
    <row r="69" spans="1:5" ht="15" customHeight="1" x14ac:dyDescent="0.25">
      <c r="A69" s="622"/>
      <c r="B69" s="620"/>
      <c r="C69" s="140" t="str">
        <f>'патриотика0,31'!A195</f>
        <v>изготовление плакетки, печать дипломов, изготовление значков</v>
      </c>
      <c r="D69" s="257" t="str">
        <f>'патриотика0,31'!B195</f>
        <v>договор</v>
      </c>
      <c r="E69" s="257">
        <f>'патриотика0,31'!D195</f>
        <v>0.31</v>
      </c>
    </row>
    <row r="70" spans="1:5" ht="15" customHeight="1" x14ac:dyDescent="0.25">
      <c r="A70" s="622"/>
      <c r="B70" s="620"/>
      <c r="C70" s="140" t="str">
        <f>'патриотика0,31'!A196</f>
        <v>Предрейсовое медицинское обследование 247дней*90руб</v>
      </c>
      <c r="D70" s="257" t="str">
        <f>'патриотика0,31'!B196</f>
        <v>договор</v>
      </c>
      <c r="E70" s="257">
        <f>'патриотика0,31'!D196</f>
        <v>76.569999999999993</v>
      </c>
    </row>
    <row r="71" spans="1:5" ht="15" customHeight="1" x14ac:dyDescent="0.25">
      <c r="A71" s="622"/>
      <c r="B71" s="620"/>
      <c r="C71" s="140" t="str">
        <f>'патриотика0,31'!A197</f>
        <v xml:space="preserve">Услуги охраны  </v>
      </c>
      <c r="D71" s="257" t="str">
        <f>'патриотика0,31'!B197</f>
        <v>договор</v>
      </c>
      <c r="E71" s="257">
        <f>'патриотика0,31'!D197</f>
        <v>3.7199999999999998</v>
      </c>
    </row>
    <row r="72" spans="1:5" ht="24.75" customHeight="1" x14ac:dyDescent="0.25">
      <c r="A72" s="622"/>
      <c r="B72" s="620"/>
      <c r="C72" s="140" t="str">
        <f>'патриотика0,31'!A198</f>
        <v>Обслуживание систем охранных средств сигнализации (тревожная кнопка)</v>
      </c>
      <c r="D72" s="257" t="str">
        <f>'патриотика0,31'!B198</f>
        <v>договор</v>
      </c>
      <c r="E72" s="257">
        <f>'патриотика0,31'!D198</f>
        <v>3.7199999999999998</v>
      </c>
    </row>
    <row r="73" spans="1:5" ht="17.25" customHeight="1" x14ac:dyDescent="0.25">
      <c r="A73" s="622"/>
      <c r="B73" s="620"/>
      <c r="C73" s="140" t="str">
        <f>'патриотика0,31'!A199</f>
        <v>Организация светового сопровождения мероприятия</v>
      </c>
      <c r="D73" s="257" t="str">
        <f>'патриотика0,31'!B210</f>
        <v>договор</v>
      </c>
      <c r="E73" s="257">
        <f>'патриотика0,31'!D199</f>
        <v>0.31</v>
      </c>
    </row>
    <row r="74" spans="1:5" ht="15" customHeight="1" x14ac:dyDescent="0.25">
      <c r="A74" s="622"/>
      <c r="B74" s="620"/>
      <c r="C74" s="140" t="str">
        <f>'патриотика0,31'!A200</f>
        <v>Медосмотр при устройстве на работу</v>
      </c>
      <c r="D74" s="257" t="str">
        <f>'патриотика0,31'!B211</f>
        <v>договор</v>
      </c>
      <c r="E74" s="257">
        <f>'патриотика0,31'!D200</f>
        <v>1.24</v>
      </c>
    </row>
    <row r="75" spans="1:5" ht="15" customHeight="1" x14ac:dyDescent="0.25">
      <c r="A75" s="622"/>
      <c r="B75" s="620"/>
      <c r="C75" s="140" t="str">
        <f>'патриотика0,31'!A201</f>
        <v>Организация питания воинов-интернационалистов</v>
      </c>
      <c r="D75" s="257" t="str">
        <f>'патриотика0,31'!B212</f>
        <v>договор</v>
      </c>
      <c r="E75" s="257">
        <f>'патриотика0,31'!D201</f>
        <v>0.31</v>
      </c>
    </row>
    <row r="76" spans="1:5" ht="15" customHeight="1" x14ac:dyDescent="0.25">
      <c r="A76" s="622"/>
      <c r="B76" s="620"/>
      <c r="C76" s="140" t="str">
        <f>'патриотика0,31'!A202</f>
        <v>Страховая премия по полису ОСАГО за УАЗ</v>
      </c>
      <c r="D76" s="257" t="str">
        <f>'патриотика0,31'!B213</f>
        <v>договор</v>
      </c>
      <c r="E76" s="257">
        <f>'патриотика0,31'!D202</f>
        <v>0.31</v>
      </c>
    </row>
    <row r="77" spans="1:5" ht="28.5" customHeight="1" x14ac:dyDescent="0.25">
      <c r="A77" s="622"/>
      <c r="B77" s="620"/>
      <c r="C77" s="140" t="str">
        <f>'патриотика0,31'!A203</f>
        <v>Диагностика бытовой и оргтехники для определения возможности ее дальнейшего использования (244/226)</v>
      </c>
      <c r="D77" s="257" t="str">
        <f>'патриотика0,31'!B214</f>
        <v>договор</v>
      </c>
      <c r="E77" s="257">
        <f>'патриотика0,31'!D203</f>
        <v>0.31</v>
      </c>
    </row>
    <row r="78" spans="1:5" ht="15" customHeight="1" x14ac:dyDescent="0.25">
      <c r="A78" s="622"/>
      <c r="B78" s="620"/>
      <c r="C78" s="140" t="str">
        <f>'патриотика0,31'!A204</f>
        <v>Изготовление снежных фигур</v>
      </c>
      <c r="D78" s="257" t="str">
        <f>'патриотика0,31'!B215</f>
        <v>договор</v>
      </c>
      <c r="E78" s="257">
        <f>'патриотика0,31'!D204</f>
        <v>0.31</v>
      </c>
    </row>
    <row r="79" spans="1:5" ht="15" customHeight="1" x14ac:dyDescent="0.25">
      <c r="A79" s="622"/>
      <c r="B79" s="620"/>
      <c r="C79" s="140" t="str">
        <f>'патриотика0,31'!A205</f>
        <v>организация светового шоу</v>
      </c>
      <c r="D79" s="257" t="str">
        <f>'патриотика0,31'!B216</f>
        <v>договор</v>
      </c>
      <c r="E79" s="257">
        <f>'патриотика0,31'!D205</f>
        <v>0.31</v>
      </c>
    </row>
    <row r="80" spans="1:5" ht="15" customHeight="1" x14ac:dyDescent="0.25">
      <c r="A80" s="622"/>
      <c r="B80" s="620"/>
      <c r="C80" s="140" t="str">
        <f>'патриотика0,31'!A206</f>
        <v>Оплата пени, штрафов (853/291)</v>
      </c>
      <c r="D80" s="257" t="str">
        <f>'патриотика0,31'!B217</f>
        <v>договор</v>
      </c>
      <c r="E80" s="257">
        <f>'патриотика0,31'!D206</f>
        <v>1.55</v>
      </c>
    </row>
    <row r="81" spans="1:5" ht="15" hidden="1" customHeight="1" x14ac:dyDescent="0.25">
      <c r="A81" s="622"/>
      <c r="B81" s="620"/>
      <c r="C81" s="140">
        <f>'патриотика0,31'!A207</f>
        <v>0</v>
      </c>
      <c r="D81" s="257" t="str">
        <f>D80</f>
        <v>договор</v>
      </c>
      <c r="E81" s="257">
        <f>'патриотика0,31'!D207</f>
        <v>3.7199999999999998</v>
      </c>
    </row>
    <row r="82" spans="1:5" ht="15" hidden="1" customHeight="1" x14ac:dyDescent="0.25">
      <c r="A82" s="622"/>
      <c r="B82" s="620"/>
      <c r="C82" s="140">
        <f>'патриотика0,31'!A208</f>
        <v>0</v>
      </c>
      <c r="D82" s="257" t="str">
        <f>D80</f>
        <v>договор</v>
      </c>
      <c r="E82" s="257">
        <f>'патриотика0,31'!D208</f>
        <v>3.7199999999999998</v>
      </c>
    </row>
    <row r="83" spans="1:5" ht="15" hidden="1" customHeight="1" x14ac:dyDescent="0.25">
      <c r="A83" s="622"/>
      <c r="B83" s="620"/>
      <c r="C83" s="140">
        <f>'патриотика0,31'!A209</f>
        <v>0</v>
      </c>
      <c r="D83" s="257" t="str">
        <f>D80</f>
        <v>договор</v>
      </c>
      <c r="E83" s="257">
        <f>'патриотика0,31'!D209</f>
        <v>3.7199999999999998</v>
      </c>
    </row>
    <row r="84" spans="1:5" ht="15" hidden="1" customHeight="1" x14ac:dyDescent="0.25">
      <c r="A84" s="622"/>
      <c r="B84" s="620"/>
      <c r="C84" s="140">
        <f>'патриотика0,31'!A210</f>
        <v>0</v>
      </c>
      <c r="D84" s="257" t="str">
        <f>D80</f>
        <v>договор</v>
      </c>
      <c r="E84" s="257">
        <f>'патриотика0,31'!D210</f>
        <v>3.7199999999999998</v>
      </c>
    </row>
    <row r="85" spans="1:5" ht="15" hidden="1" customHeight="1" x14ac:dyDescent="0.25">
      <c r="A85" s="622"/>
      <c r="B85" s="620"/>
      <c r="C85" s="140">
        <f>'патриотика0,31'!A211</f>
        <v>0</v>
      </c>
      <c r="D85" s="257" t="str">
        <f>D80</f>
        <v>договор</v>
      </c>
      <c r="E85" s="257">
        <f>'патриотика0,31'!D211</f>
        <v>3.7199999999999998</v>
      </c>
    </row>
    <row r="86" spans="1:5" ht="15" hidden="1" customHeight="1" x14ac:dyDescent="0.25">
      <c r="A86" s="622"/>
      <c r="B86" s="620"/>
      <c r="C86" s="140">
        <f>'патриотика0,31'!A212</f>
        <v>0</v>
      </c>
      <c r="D86" s="257" t="str">
        <f>D80</f>
        <v>договор</v>
      </c>
      <c r="E86" s="257">
        <f>'патриотика0,31'!D212</f>
        <v>3.7199999999999998</v>
      </c>
    </row>
    <row r="87" spans="1:5" ht="15" hidden="1" customHeight="1" x14ac:dyDescent="0.25">
      <c r="A87" s="622"/>
      <c r="B87" s="620"/>
      <c r="C87" s="140">
        <f>'патриотика0,31'!A213</f>
        <v>0</v>
      </c>
      <c r="D87" s="257" t="str">
        <f>'патриотика0,31'!B224</f>
        <v>шт</v>
      </c>
      <c r="E87" s="257">
        <f>'патриотика0,31'!D213</f>
        <v>3.7199999999999998</v>
      </c>
    </row>
    <row r="88" spans="1:5" ht="15" hidden="1" customHeight="1" x14ac:dyDescent="0.25">
      <c r="A88" s="622"/>
      <c r="B88" s="620"/>
      <c r="C88" s="140">
        <f>'патриотика0,31'!A214</f>
        <v>0</v>
      </c>
      <c r="D88" s="257" t="str">
        <f>'патриотика0,31'!B226</f>
        <v>шт</v>
      </c>
      <c r="E88" s="257">
        <f>'патриотика0,31'!D214</f>
        <v>3.7199999999999998</v>
      </c>
    </row>
    <row r="89" spans="1:5" ht="15" hidden="1" customHeight="1" x14ac:dyDescent="0.25">
      <c r="A89" s="622"/>
      <c r="B89" s="620"/>
      <c r="C89" s="140">
        <f>'патриотика0,31'!A215</f>
        <v>0</v>
      </c>
      <c r="D89" s="257" t="str">
        <f>'патриотика0,31'!B228</f>
        <v>шт</v>
      </c>
      <c r="E89" s="257">
        <f>'патриотика0,31'!D215</f>
        <v>3.7199999999999998</v>
      </c>
    </row>
    <row r="90" spans="1:5" ht="15" hidden="1" customHeight="1" x14ac:dyDescent="0.25">
      <c r="A90" s="622"/>
      <c r="B90" s="620"/>
      <c r="C90" s="140">
        <f>'патриотика0,31'!A216</f>
        <v>0</v>
      </c>
      <c r="D90" s="257" t="str">
        <f>'патриотика0,31'!B229</f>
        <v>шт</v>
      </c>
      <c r="E90" s="257">
        <f>'патриотика0,31'!D216</f>
        <v>3.7199999999999998</v>
      </c>
    </row>
    <row r="91" spans="1:5" ht="15" hidden="1" customHeight="1" x14ac:dyDescent="0.25">
      <c r="A91" s="622"/>
      <c r="B91" s="620"/>
      <c r="C91" s="140">
        <f>'патриотика0,31'!A217</f>
        <v>0</v>
      </c>
      <c r="D91" s="257" t="str">
        <f>'патриотика0,31'!B230</f>
        <v>шт</v>
      </c>
      <c r="E91" s="257">
        <f>'патриотика0,31'!D217</f>
        <v>3.7199999999999998</v>
      </c>
    </row>
    <row r="92" spans="1:5" ht="12" customHeight="1" x14ac:dyDescent="0.25">
      <c r="A92" s="622"/>
      <c r="B92" s="620"/>
      <c r="C92" s="601" t="s">
        <v>142</v>
      </c>
      <c r="D92" s="602"/>
      <c r="E92" s="603"/>
    </row>
    <row r="93" spans="1:5" ht="14.45" customHeight="1" x14ac:dyDescent="0.25">
      <c r="A93" s="622"/>
      <c r="B93" s="620"/>
      <c r="C93" s="141" t="str">
        <f>'инновации+добровольчество0,41'!A134</f>
        <v>переговоры по району, мин</v>
      </c>
      <c r="D93" s="101" t="s">
        <v>90</v>
      </c>
      <c r="E93" s="237">
        <f>'патриотика0,31'!D166</f>
        <v>93</v>
      </c>
    </row>
    <row r="94" spans="1:5" ht="12" customHeight="1" x14ac:dyDescent="0.25">
      <c r="A94" s="622"/>
      <c r="B94" s="620"/>
      <c r="C94" s="141" t="str">
        <f>'инновации+добровольчество0,41'!A135</f>
        <v>Переговоры за пределами района,мин</v>
      </c>
      <c r="D94" s="101" t="s">
        <v>22</v>
      </c>
      <c r="E94" s="237">
        <f>'патриотика0,31'!D167</f>
        <v>12.916666664599999</v>
      </c>
    </row>
    <row r="95" spans="1:5" ht="12" customHeight="1" x14ac:dyDescent="0.25">
      <c r="A95" s="622"/>
      <c r="B95" s="620"/>
      <c r="C95" s="141" t="str">
        <f>'инновации+добровольчество0,41'!A136</f>
        <v>Абоненская плата за услуги связи, номеров</v>
      </c>
      <c r="D95" s="101" t="s">
        <v>37</v>
      </c>
      <c r="E95" s="237">
        <f>'патриотика0,31'!D168</f>
        <v>0.31</v>
      </c>
    </row>
    <row r="96" spans="1:5" ht="12" customHeight="1" x14ac:dyDescent="0.25">
      <c r="A96" s="622"/>
      <c r="B96" s="620"/>
      <c r="C96" s="141" t="str">
        <f>'инновации+добровольчество0,41'!A137</f>
        <v xml:space="preserve">Абоненская плата за услуги Интернет </v>
      </c>
      <c r="D96" s="101" t="s">
        <v>37</v>
      </c>
      <c r="E96" s="237">
        <f>'патриотика0,31'!D169</f>
        <v>0.31</v>
      </c>
    </row>
    <row r="97" spans="1:5" ht="12" customHeight="1" x14ac:dyDescent="0.25">
      <c r="A97" s="622"/>
      <c r="B97" s="620"/>
      <c r="C97" s="141" t="str">
        <f>'инновации+добровольчество0,41'!A138</f>
        <v>Почтовые конверты</v>
      </c>
      <c r="D97" s="101" t="s">
        <v>38</v>
      </c>
      <c r="E97" s="237">
        <f>'патриотика0,31'!D170</f>
        <v>52.7</v>
      </c>
    </row>
    <row r="98" spans="1:5" ht="12" hidden="1" customHeight="1" x14ac:dyDescent="0.25">
      <c r="A98" s="622"/>
      <c r="B98" s="620"/>
      <c r="C98" s="141" t="e">
        <f>'инновации+добровольчество0,41'!#REF!</f>
        <v>#REF!</v>
      </c>
      <c r="D98" s="101" t="s">
        <v>38</v>
      </c>
      <c r="E98" s="237" t="e">
        <f>'патриотика0,31'!#REF!</f>
        <v>#REF!</v>
      </c>
    </row>
    <row r="99" spans="1:5" ht="12" hidden="1" customHeight="1" x14ac:dyDescent="0.25">
      <c r="A99" s="622"/>
      <c r="B99" s="620"/>
      <c r="C99" s="141" t="e">
        <f>'инновации+добровольчество0,41'!#REF!</f>
        <v>#REF!</v>
      </c>
      <c r="D99" s="101" t="s">
        <v>22</v>
      </c>
      <c r="E99" s="237" t="e">
        <f>'патриотика0,31'!#REF!</f>
        <v>#REF!</v>
      </c>
    </row>
    <row r="100" spans="1:5" ht="22.5" customHeight="1" x14ac:dyDescent="0.25">
      <c r="A100" s="622"/>
      <c r="B100" s="620"/>
      <c r="C100" s="604" t="s">
        <v>143</v>
      </c>
      <c r="D100" s="605"/>
      <c r="E100" s="606"/>
    </row>
    <row r="101" spans="1:5" ht="21" customHeight="1" x14ac:dyDescent="0.25">
      <c r="A101" s="622"/>
      <c r="B101" s="620"/>
      <c r="C101" s="110" t="str">
        <f>'натур показатели инновации+добр'!C84</f>
        <v>Заведующий МЦ</v>
      </c>
      <c r="D101" s="142" t="s">
        <v>147</v>
      </c>
      <c r="E101" s="224">
        <f>'патриотика0,31'!D103</f>
        <v>0.31</v>
      </c>
    </row>
    <row r="102" spans="1:5" ht="12" customHeight="1" x14ac:dyDescent="0.25">
      <c r="A102" s="622"/>
      <c r="B102" s="620"/>
      <c r="C102" s="120" t="s">
        <v>145</v>
      </c>
      <c r="D102" s="142" t="s">
        <v>138</v>
      </c>
      <c r="E102" s="360">
        <f>'патриотика0,31'!D104</f>
        <v>0.31</v>
      </c>
    </row>
    <row r="103" spans="1:5" ht="12" customHeight="1" x14ac:dyDescent="0.25">
      <c r="A103" s="622"/>
      <c r="B103" s="620"/>
      <c r="C103" s="120" t="s">
        <v>91</v>
      </c>
      <c r="D103" s="142" t="s">
        <v>138</v>
      </c>
      <c r="E103" s="360">
        <f>'патриотика0,31'!D105</f>
        <v>0.155</v>
      </c>
    </row>
    <row r="104" spans="1:5" ht="12" customHeight="1" x14ac:dyDescent="0.25">
      <c r="A104" s="622"/>
      <c r="B104" s="620"/>
      <c r="C104" s="120" t="s">
        <v>146</v>
      </c>
      <c r="D104" s="142" t="s">
        <v>138</v>
      </c>
      <c r="E104" s="360">
        <f>'патриотика0,31'!D106</f>
        <v>0.31</v>
      </c>
    </row>
    <row r="105" spans="1:5" ht="12" customHeight="1" x14ac:dyDescent="0.25">
      <c r="A105" s="622"/>
      <c r="B105" s="620"/>
      <c r="C105" s="491" t="s">
        <v>150</v>
      </c>
      <c r="D105" s="492"/>
      <c r="E105" s="493"/>
    </row>
    <row r="106" spans="1:5" ht="28.15" customHeight="1" x14ac:dyDescent="0.25">
      <c r="A106" s="622"/>
      <c r="B106" s="620"/>
      <c r="C106" s="122" t="str">
        <f>'инновации+добровольчество0,41'!A104</f>
        <v>Пособие по уходу за ребенком до 3-х лет</v>
      </c>
      <c r="D106" s="123" t="s">
        <v>126</v>
      </c>
      <c r="E106" s="238">
        <f>E101</f>
        <v>0.31</v>
      </c>
    </row>
    <row r="107" spans="1:5" ht="25.9" customHeight="1" x14ac:dyDescent="0.25">
      <c r="A107" s="622"/>
      <c r="B107" s="620"/>
      <c r="C107" s="604" t="s">
        <v>151</v>
      </c>
      <c r="D107" s="605"/>
      <c r="E107" s="606"/>
    </row>
    <row r="108" spans="1:5" ht="40.15" customHeight="1" x14ac:dyDescent="0.25">
      <c r="A108" s="622"/>
      <c r="B108" s="620"/>
      <c r="C108" s="121" t="s">
        <v>203</v>
      </c>
      <c r="D108" s="101" t="s">
        <v>39</v>
      </c>
      <c r="E108" s="235">
        <f>'патриотика0,31'!E157</f>
        <v>23.56</v>
      </c>
    </row>
    <row r="109" spans="1:5" ht="25.9" customHeight="1" x14ac:dyDescent="0.25">
      <c r="A109" s="622"/>
      <c r="B109" s="620"/>
      <c r="C109" s="121" t="s">
        <v>204</v>
      </c>
      <c r="D109" s="101" t="s">
        <v>39</v>
      </c>
      <c r="E109" s="235">
        <f>'патриотика0,31'!E158</f>
        <v>5.89</v>
      </c>
    </row>
    <row r="110" spans="1:5" ht="24" customHeight="1" x14ac:dyDescent="0.25">
      <c r="A110" s="622"/>
      <c r="B110" s="620"/>
      <c r="C110" s="121" t="s">
        <v>205</v>
      </c>
      <c r="D110" s="101" t="s">
        <v>39</v>
      </c>
      <c r="E110" s="235">
        <f>'патриотика0,31'!E159</f>
        <v>17.669999999999998</v>
      </c>
    </row>
    <row r="111" spans="1:5" ht="21" customHeight="1" x14ac:dyDescent="0.25">
      <c r="A111" s="622"/>
      <c r="B111" s="620"/>
      <c r="C111" s="494" t="s">
        <v>152</v>
      </c>
      <c r="D111" s="495"/>
      <c r="E111" s="496"/>
    </row>
    <row r="112" spans="1:5" ht="18.600000000000001" customHeight="1" x14ac:dyDescent="0.25">
      <c r="A112" s="622"/>
      <c r="B112" s="620"/>
      <c r="C112" s="124" t="str">
        <f>'инновации+добровольчество0,41'!A146</f>
        <v>Провоз груза 2000 кг (1 кг=9,50 руб)</v>
      </c>
      <c r="D112" s="125" t="s">
        <v>22</v>
      </c>
      <c r="E112" s="84">
        <f>'патриотика0,31'!D178</f>
        <v>0.31</v>
      </c>
    </row>
    <row r="113" spans="1:5" ht="12" customHeight="1" x14ac:dyDescent="0.25">
      <c r="A113" s="622"/>
      <c r="B113" s="620"/>
      <c r="C113" s="601" t="s">
        <v>153</v>
      </c>
      <c r="D113" s="602"/>
      <c r="E113" s="603"/>
    </row>
    <row r="114" spans="1:5" ht="14.45" customHeight="1" x14ac:dyDescent="0.25">
      <c r="A114" s="622"/>
      <c r="B114" s="620"/>
      <c r="C114" s="112" t="str">
        <f>'натур показатели инновации+добр'!C98</f>
        <v>Пиломатериал</v>
      </c>
      <c r="D114" s="67" t="str">
        <f>'натур показатели инновации+добр'!D98</f>
        <v>шт</v>
      </c>
      <c r="E114" s="171">
        <f>'патриотика0,31'!D224</f>
        <v>1.643</v>
      </c>
    </row>
    <row r="115" spans="1:5" ht="14.45" customHeight="1" x14ac:dyDescent="0.25">
      <c r="A115" s="622"/>
      <c r="B115" s="620"/>
      <c r="C115" s="112" t="str">
        <f>'натур показатели инновации+добр'!C99</f>
        <v>Катридж CN54AE HP 933XL</v>
      </c>
      <c r="D115" s="67" t="str">
        <f>'натур показатели инновации+добр'!D99</f>
        <v>шт</v>
      </c>
      <c r="E115" s="171">
        <f>'патриотика0,31'!D225</f>
        <v>2.79</v>
      </c>
    </row>
    <row r="116" spans="1:5" ht="15" customHeight="1" x14ac:dyDescent="0.25">
      <c r="A116" s="622"/>
      <c r="B116" s="620"/>
      <c r="C116" s="112" t="str">
        <f>'натур показатели инновации+добр'!C100</f>
        <v>Катридж CN54AE HP 932XL</v>
      </c>
      <c r="D116" s="67" t="str">
        <f>'натур показатели инновации+добр'!D100</f>
        <v>шт</v>
      </c>
      <c r="E116" s="171">
        <f>'патриотика0,31'!D226</f>
        <v>0.92999999999999994</v>
      </c>
    </row>
    <row r="117" spans="1:5" ht="16.5" customHeight="1" x14ac:dyDescent="0.25">
      <c r="A117" s="622"/>
      <c r="B117" s="620"/>
      <c r="C117" s="112" t="str">
        <f>'натур показатели инновации+добр'!C101</f>
        <v>Чернила Canon Gl-490C PIXMA</v>
      </c>
      <c r="D117" s="67" t="str">
        <f>'натур показатели инновации+добр'!D101</f>
        <v>шт</v>
      </c>
      <c r="E117" s="171">
        <f>'патриотика0,31'!D227</f>
        <v>3.7199999999999998</v>
      </c>
    </row>
    <row r="118" spans="1:5" ht="12" customHeight="1" x14ac:dyDescent="0.25">
      <c r="A118" s="622"/>
      <c r="B118" s="620"/>
      <c r="C118" s="112" t="str">
        <f>'натур показатели инновации+добр'!C102</f>
        <v>Бумага А4 500 шт. SvetoCopy</v>
      </c>
      <c r="D118" s="67" t="str">
        <f>'натур показатели инновации+добр'!D102</f>
        <v>шт</v>
      </c>
      <c r="E118" s="171">
        <f>'патриотика0,31'!D228</f>
        <v>9.3000000000000007</v>
      </c>
    </row>
    <row r="119" spans="1:5" ht="12" customHeight="1" x14ac:dyDescent="0.25">
      <c r="A119" s="622"/>
      <c r="B119" s="620"/>
      <c r="C119" s="112" t="str">
        <f>'натур показатели инновации+добр'!C103</f>
        <v>Бумага А3 500 шт. SvetoCopy</v>
      </c>
      <c r="D119" s="67" t="str">
        <f>'натур показатели инновации+добр'!D103</f>
        <v>шт</v>
      </c>
      <c r="E119" s="171">
        <f>'патриотика0,31'!D229</f>
        <v>6.2</v>
      </c>
    </row>
    <row r="120" spans="1:5" ht="12" customHeight="1" x14ac:dyDescent="0.25">
      <c r="A120" s="622"/>
      <c r="B120" s="620"/>
      <c r="C120" s="112" t="str">
        <f>'натур показатели инновации+добр'!C104</f>
        <v>Мышь USB</v>
      </c>
      <c r="D120" s="67" t="str">
        <f>'натур показатели инновации+добр'!D104</f>
        <v>шт</v>
      </c>
      <c r="E120" s="171">
        <f>'патриотика0,31'!D230</f>
        <v>1.24</v>
      </c>
    </row>
    <row r="121" spans="1:5" ht="12" customHeight="1" x14ac:dyDescent="0.25">
      <c r="A121" s="622"/>
      <c r="B121" s="620"/>
      <c r="C121" s="112" t="str">
        <f>'натур показатели инновации+добр'!C105</f>
        <v xml:space="preserve">Мешки для мусора </v>
      </c>
      <c r="D121" s="67" t="str">
        <f>'натур показатели инновации+добр'!D105</f>
        <v>шт</v>
      </c>
      <c r="E121" s="171">
        <f>'патриотика0,31'!D231</f>
        <v>6.2</v>
      </c>
    </row>
    <row r="122" spans="1:5" ht="12" customHeight="1" x14ac:dyDescent="0.25">
      <c r="A122" s="622"/>
      <c r="B122" s="620"/>
      <c r="C122" s="112" t="str">
        <f>'натур показатели инновации+добр'!C106</f>
        <v>Бытовая химия</v>
      </c>
      <c r="D122" s="67" t="str">
        <f>'натур показатели инновации+добр'!D106</f>
        <v>шт</v>
      </c>
      <c r="E122" s="171">
        <f>'патриотика0,31'!D232</f>
        <v>0.31</v>
      </c>
    </row>
    <row r="123" spans="1:5" ht="22.15" customHeight="1" x14ac:dyDescent="0.25">
      <c r="A123" s="622"/>
      <c r="B123" s="620"/>
      <c r="C123" s="112" t="str">
        <f>'натур показатели инновации+добр'!C107</f>
        <v>Фанера</v>
      </c>
      <c r="D123" s="67" t="str">
        <f>'натур показатели инновации+добр'!D107</f>
        <v>шт</v>
      </c>
      <c r="E123" s="171">
        <f>'патриотика0,31'!D233</f>
        <v>0.31</v>
      </c>
    </row>
    <row r="124" spans="1:5" ht="12" customHeight="1" x14ac:dyDescent="0.25">
      <c r="A124" s="622"/>
      <c r="B124" s="620"/>
      <c r="C124" s="112" t="str">
        <f>'натур показатели инновации+добр'!C108</f>
        <v>Антифриз</v>
      </c>
      <c r="D124" s="67" t="str">
        <f>'натур показатели инновации+добр'!D108</f>
        <v>шт</v>
      </c>
      <c r="E124" s="171">
        <f>'патриотика0,31'!D234</f>
        <v>9.3000000000000007</v>
      </c>
    </row>
    <row r="125" spans="1:5" ht="22.15" customHeight="1" x14ac:dyDescent="0.25">
      <c r="A125" s="622"/>
      <c r="B125" s="620"/>
      <c r="C125" s="112" t="str">
        <f>'натур показатели инновации+добр'!C109</f>
        <v>Саморезы</v>
      </c>
      <c r="D125" s="67" t="str">
        <f>'натур показатели инновации+добр'!D109</f>
        <v>шт</v>
      </c>
      <c r="E125" s="171">
        <f>'патриотика0,31'!D235</f>
        <v>3.1</v>
      </c>
    </row>
    <row r="126" spans="1:5" ht="15.75" customHeight="1" x14ac:dyDescent="0.25">
      <c r="A126" s="622"/>
      <c r="B126" s="620"/>
      <c r="C126" s="112" t="str">
        <f>'натур показатели инновации+добр'!C110</f>
        <v>Инструмент металлический ручной</v>
      </c>
      <c r="D126" s="67" t="str">
        <f>'натур показатели инновации+добр'!D110</f>
        <v>шт</v>
      </c>
      <c r="E126" s="171">
        <f>'патриотика0,31'!D236</f>
        <v>1.55</v>
      </c>
    </row>
    <row r="127" spans="1:5" ht="13.5" hidden="1" customHeight="1" x14ac:dyDescent="0.25">
      <c r="A127" s="622"/>
      <c r="B127" s="620"/>
      <c r="C127" s="112" t="str">
        <f>'натур показатели инновации+добр'!C111</f>
        <v>Краска эмаль</v>
      </c>
      <c r="D127" s="67" t="str">
        <f>'натур показатели инновации+добр'!D111</f>
        <v>шт</v>
      </c>
      <c r="E127" s="171">
        <f>'патриотика0,31'!D237</f>
        <v>9.3000000000000007</v>
      </c>
    </row>
    <row r="128" spans="1:5" ht="12" hidden="1" customHeight="1" x14ac:dyDescent="0.25">
      <c r="A128" s="622"/>
      <c r="B128" s="620"/>
      <c r="C128" s="112" t="str">
        <f>'натур показатели инновации+добр'!C112</f>
        <v>Краска ВДН</v>
      </c>
      <c r="D128" s="67" t="str">
        <f>'натур показатели инновации+добр'!D112</f>
        <v>шт</v>
      </c>
      <c r="E128" s="171">
        <f>'патриотика0,31'!D238</f>
        <v>1.55</v>
      </c>
    </row>
    <row r="129" spans="1:5" ht="12" customHeight="1" x14ac:dyDescent="0.25">
      <c r="A129" s="622"/>
      <c r="B129" s="620"/>
      <c r="C129" s="112" t="str">
        <f>'натур показатели инновации+добр'!C113</f>
        <v>Кисти</v>
      </c>
      <c r="D129" s="67" t="str">
        <f>'натур показатели инновации+добр'!D113</f>
        <v>шт</v>
      </c>
      <c r="E129" s="171">
        <f>'патриотика0,31'!D239</f>
        <v>6.2</v>
      </c>
    </row>
    <row r="130" spans="1:5" ht="12" hidden="1" customHeight="1" x14ac:dyDescent="0.25">
      <c r="A130" s="622"/>
      <c r="B130" s="620"/>
      <c r="C130" s="112" t="str">
        <f>'натур показатели инновации+добр'!C114</f>
        <v>Перчатка пвх</v>
      </c>
      <c r="D130" s="67" t="str">
        <f>'натур показатели инновации+добр'!D114</f>
        <v>шт</v>
      </c>
      <c r="E130" s="171">
        <f>'патриотика0,31'!D240</f>
        <v>12.4</v>
      </c>
    </row>
    <row r="131" spans="1:5" ht="12" hidden="1" customHeight="1" x14ac:dyDescent="0.25">
      <c r="A131" s="622"/>
      <c r="B131" s="620"/>
      <c r="C131" s="112" t="str">
        <f>'натур показатели инновации+добр'!C115</f>
        <v>Грабли, лопаты</v>
      </c>
      <c r="D131" s="67" t="str">
        <f>'натур показатели инновации+добр'!D115</f>
        <v>шт</v>
      </c>
      <c r="E131" s="171">
        <f>'патриотика0,31'!D241</f>
        <v>3.1</v>
      </c>
    </row>
    <row r="132" spans="1:5" ht="12" hidden="1" customHeight="1" x14ac:dyDescent="0.25">
      <c r="A132" s="622"/>
      <c r="B132" s="620"/>
      <c r="C132" s="112" t="str">
        <f>'натур показатели инновации+добр'!C116</f>
        <v>Молоток</v>
      </c>
      <c r="D132" s="67" t="str">
        <f>'натур показатели инновации+добр'!D116</f>
        <v>шт</v>
      </c>
      <c r="E132" s="171">
        <f>'патриотика0,31'!D242</f>
        <v>0.92999999999999994</v>
      </c>
    </row>
    <row r="133" spans="1:5" ht="12" customHeight="1" x14ac:dyDescent="0.25">
      <c r="A133" s="622"/>
      <c r="B133" s="620"/>
      <c r="C133" s="112" t="str">
        <f>'натур показатели инновации+добр'!C117</f>
        <v>Гвозди</v>
      </c>
      <c r="D133" s="67" t="str">
        <f>'натур показатели инновации+добр'!D117</f>
        <v>шт</v>
      </c>
      <c r="E133" s="171">
        <f>'патриотика0,31'!D243</f>
        <v>0.62</v>
      </c>
    </row>
    <row r="134" spans="1:5" ht="12" customHeight="1" x14ac:dyDescent="0.25">
      <c r="A134" s="622"/>
      <c r="B134" s="620"/>
      <c r="C134" s="112" t="str">
        <f>'натур показатели инновации+добр'!C118</f>
        <v>Тонер НР</v>
      </c>
      <c r="D134" s="67" t="str">
        <f>'натур показатели инновации+добр'!D118</f>
        <v>шт</v>
      </c>
      <c r="E134" s="171">
        <f>'патриотика0,31'!D244</f>
        <v>0.62</v>
      </c>
    </row>
    <row r="135" spans="1:5" ht="12" customHeight="1" x14ac:dyDescent="0.25">
      <c r="A135" s="622"/>
      <c r="B135" s="620"/>
      <c r="C135" s="112" t="str">
        <f>'натур показатели инновации+добр'!C119</f>
        <v>Тонер Canon</v>
      </c>
      <c r="D135" s="67" t="str">
        <f>'натур показатели инновации+добр'!D119</f>
        <v>шт</v>
      </c>
      <c r="E135" s="171">
        <f>'патриотика0,31'!D245</f>
        <v>0.31</v>
      </c>
    </row>
    <row r="136" spans="1:5" ht="12" customHeight="1" x14ac:dyDescent="0.25">
      <c r="A136" s="622"/>
      <c r="B136" s="620"/>
      <c r="C136" s="112" t="str">
        <f>'натур показатели инновации+добр'!C120</f>
        <v>Эмаль</v>
      </c>
      <c r="D136" s="67" t="str">
        <f>'натур показатели инновации+добр'!D120</f>
        <v>шт</v>
      </c>
      <c r="E136" s="171">
        <f>'патриотика0,31'!D246</f>
        <v>0.62</v>
      </c>
    </row>
    <row r="137" spans="1:5" ht="12" customHeight="1" x14ac:dyDescent="0.25">
      <c r="A137" s="622"/>
      <c r="B137" s="620"/>
      <c r="C137" s="112" t="str">
        <f>'натур показатели инновации+добр'!C121</f>
        <v>Эмаль аэрозоль</v>
      </c>
      <c r="D137" s="67" t="str">
        <f>'натур показатели инновации+добр'!D121</f>
        <v>шт</v>
      </c>
      <c r="E137" s="171">
        <f>'патриотика0,31'!D247</f>
        <v>2.48</v>
      </c>
    </row>
    <row r="138" spans="1:5" ht="12" customHeight="1" x14ac:dyDescent="0.25">
      <c r="A138" s="622"/>
      <c r="B138" s="620"/>
      <c r="C138" s="112" t="str">
        <f>'натур показатели инновации+добр'!C122</f>
        <v>пакет майка</v>
      </c>
      <c r="D138" s="67" t="str">
        <f>'натур показатели инновации+добр'!D122</f>
        <v>шт</v>
      </c>
      <c r="E138" s="171">
        <f>'патриотика0,31'!D248</f>
        <v>0.31</v>
      </c>
    </row>
    <row r="139" spans="1:5" ht="12" customHeight="1" x14ac:dyDescent="0.25">
      <c r="A139" s="622"/>
      <c r="B139" s="620"/>
      <c r="C139" s="112" t="str">
        <f>'натур показатели инновации+добр'!C123</f>
        <v>шпилька резьбовая</v>
      </c>
      <c r="D139" s="67" t="str">
        <f>'натур показатели инновации+добр'!D123</f>
        <v>шт</v>
      </c>
      <c r="E139" s="171">
        <f>'патриотика0,31'!D249</f>
        <v>0.62</v>
      </c>
    </row>
    <row r="140" spans="1:5" ht="12" customHeight="1" x14ac:dyDescent="0.25">
      <c r="A140" s="622"/>
      <c r="B140" s="620"/>
      <c r="C140" s="112" t="str">
        <f>'натур показатели инновации+добр'!C124</f>
        <v>сверло</v>
      </c>
      <c r="D140" s="67" t="str">
        <f>'натур показатели инновации+добр'!D124</f>
        <v>шт</v>
      </c>
      <c r="E140" s="171">
        <f>'патриотика0,31'!D250</f>
        <v>0.31</v>
      </c>
    </row>
    <row r="141" spans="1:5" ht="12" customHeight="1" x14ac:dyDescent="0.25">
      <c r="A141" s="622"/>
      <c r="B141" s="620"/>
      <c r="C141" s="112" t="str">
        <f>'натур показатели инновации+добр'!C125</f>
        <v>антифриз</v>
      </c>
      <c r="D141" s="67" t="str">
        <f>'натур показатели инновации+добр'!D125</f>
        <v>шт</v>
      </c>
      <c r="E141" s="171">
        <f>'патриотика0,31'!D251</f>
        <v>0.62</v>
      </c>
    </row>
    <row r="142" spans="1:5" ht="12" customHeight="1" x14ac:dyDescent="0.25">
      <c r="A142" s="622"/>
      <c r="B142" s="620"/>
      <c r="C142" s="112" t="str">
        <f>'натур показатели инновации+добр'!C126</f>
        <v>ледоруб</v>
      </c>
      <c r="D142" s="67" t="str">
        <f>'натур показатели инновации+добр'!D126</f>
        <v>шт</v>
      </c>
      <c r="E142" s="171">
        <f>'патриотика0,31'!D252</f>
        <v>0.31</v>
      </c>
    </row>
    <row r="143" spans="1:5" ht="12" customHeight="1" x14ac:dyDescent="0.25">
      <c r="A143" s="622"/>
      <c r="B143" s="620"/>
      <c r="C143" s="112" t="str">
        <f>'натур показатели инновации+добр'!C127</f>
        <v>труба</v>
      </c>
      <c r="D143" s="67" t="str">
        <f>'натур показатели инновации+добр'!D127</f>
        <v>шт</v>
      </c>
      <c r="E143" s="171">
        <f>'патриотика0,31'!D253</f>
        <v>0.92999999999999994</v>
      </c>
    </row>
    <row r="144" spans="1:5" ht="12" customHeight="1" x14ac:dyDescent="0.25">
      <c r="A144" s="622"/>
      <c r="B144" s="620"/>
      <c r="C144" s="112" t="str">
        <f>'натур показатели инновации+добр'!C128</f>
        <v>кронштейн</v>
      </c>
      <c r="D144" s="67" t="str">
        <f>'натур показатели инновации+добр'!D128</f>
        <v>шт</v>
      </c>
      <c r="E144" s="171">
        <f>'патриотика0,31'!D254</f>
        <v>0.62</v>
      </c>
    </row>
    <row r="145" spans="1:5" ht="12" customHeight="1" x14ac:dyDescent="0.25">
      <c r="A145" s="622"/>
      <c r="B145" s="620"/>
      <c r="C145" s="112" t="str">
        <f>'натур показатели инновации+добр'!C129</f>
        <v>электрод</v>
      </c>
      <c r="D145" s="67" t="str">
        <f>'натур показатели инновации+добр'!D129</f>
        <v>шт</v>
      </c>
      <c r="E145" s="171">
        <f>'патриотика0,31'!D255</f>
        <v>0.31</v>
      </c>
    </row>
    <row r="146" spans="1:5" ht="12" customHeight="1" x14ac:dyDescent="0.25">
      <c r="A146" s="622"/>
      <c r="B146" s="620"/>
      <c r="C146" s="112" t="str">
        <f>'натур показатели инновации+добр'!C130</f>
        <v>круг отрезной</v>
      </c>
      <c r="D146" s="67" t="str">
        <f>'натур показатели инновации+добр'!D130</f>
        <v>шт</v>
      </c>
      <c r="E146" s="171">
        <f>'патриотика0,31'!D256</f>
        <v>3.41</v>
      </c>
    </row>
    <row r="147" spans="1:5" ht="12" customHeight="1" x14ac:dyDescent="0.25">
      <c r="A147" s="622"/>
      <c r="B147" s="620"/>
      <c r="C147" s="112" t="str">
        <f>'натур показатели инновации+добр'!C131</f>
        <v>круг отрезной</v>
      </c>
      <c r="D147" s="67" t="str">
        <f>'натур показатели инновации+добр'!D131</f>
        <v>шт</v>
      </c>
      <c r="E147" s="171">
        <f>'патриотика0,31'!D257</f>
        <v>0.92999999999999994</v>
      </c>
    </row>
    <row r="148" spans="1:5" ht="12" customHeight="1" x14ac:dyDescent="0.25">
      <c r="A148" s="622"/>
      <c r="B148" s="620"/>
      <c r="C148" s="112" t="str">
        <f>'натур показатели инновации+добр'!C132</f>
        <v>круг отрезной</v>
      </c>
      <c r="D148" s="67" t="str">
        <f>'натур показатели инновации+добр'!D132</f>
        <v>шт</v>
      </c>
      <c r="E148" s="171">
        <f>'патриотика0,31'!D258</f>
        <v>0.31</v>
      </c>
    </row>
    <row r="149" spans="1:5" ht="12" customHeight="1" x14ac:dyDescent="0.25">
      <c r="A149" s="622"/>
      <c r="B149" s="620"/>
      <c r="C149" s="112" t="str">
        <f>'натур показатели инновации+добр'!C133</f>
        <v>круг зачистной</v>
      </c>
      <c r="D149" s="67" t="str">
        <f>'натур показатели инновации+добр'!D133</f>
        <v>шт</v>
      </c>
      <c r="E149" s="171">
        <f>'патриотика0,31'!D259</f>
        <v>0.31</v>
      </c>
    </row>
    <row r="150" spans="1:5" ht="12" customHeight="1" x14ac:dyDescent="0.25">
      <c r="A150" s="622"/>
      <c r="B150" s="620"/>
      <c r="C150" s="112" t="str">
        <f>'натур показатели инновации+добр'!C134</f>
        <v>кабель-канал</v>
      </c>
      <c r="D150" s="67" t="str">
        <f>'натур показатели инновации+добр'!D134</f>
        <v>шт</v>
      </c>
      <c r="E150" s="171">
        <f>'патриотика0,31'!D260</f>
        <v>0.31</v>
      </c>
    </row>
    <row r="151" spans="1:5" ht="12" customHeight="1" x14ac:dyDescent="0.25">
      <c r="A151" s="622"/>
      <c r="B151" s="620"/>
      <c r="C151" s="112" t="str">
        <f>'натур показатели инновации+добр'!C135</f>
        <v>саморез</v>
      </c>
      <c r="D151" s="67" t="str">
        <f>'натур показатели инновации+добр'!D135</f>
        <v>шт</v>
      </c>
      <c r="E151" s="171">
        <f>'патриотика0,31'!D261</f>
        <v>15.5</v>
      </c>
    </row>
    <row r="152" spans="1:5" ht="12" customHeight="1" x14ac:dyDescent="0.25">
      <c r="A152" s="622"/>
      <c r="B152" s="620"/>
      <c r="C152" s="112" t="str">
        <f>'натур показатели инновации+добр'!C136</f>
        <v>лопата</v>
      </c>
      <c r="D152" s="67" t="str">
        <f>'натур показатели инновации+добр'!D136</f>
        <v>шт</v>
      </c>
      <c r="E152" s="171">
        <f>'патриотика0,31'!D262</f>
        <v>0.62</v>
      </c>
    </row>
    <row r="153" spans="1:5" ht="12" customHeight="1" x14ac:dyDescent="0.25">
      <c r="A153" s="622"/>
      <c r="B153" s="620"/>
      <c r="C153" s="112" t="str">
        <f>'натур показатели инновации+добр'!C137</f>
        <v>черенок</v>
      </c>
      <c r="D153" s="67" t="str">
        <f>'натур показатели инновации+добр'!D137</f>
        <v>шт</v>
      </c>
      <c r="E153" s="171">
        <f>'патриотика0,31'!D263</f>
        <v>0.62</v>
      </c>
    </row>
    <row r="154" spans="1:5" ht="12" customHeight="1" x14ac:dyDescent="0.25">
      <c r="A154" s="622"/>
      <c r="B154" s="620"/>
      <c r="C154" s="112" t="str">
        <f>'натур показатели инновации+добр'!C138</f>
        <v>домкрат</v>
      </c>
      <c r="D154" s="67" t="str">
        <f>'натур показатели инновации+добр'!D138</f>
        <v>шт</v>
      </c>
      <c r="E154" s="171">
        <f>'патриотика0,31'!D264</f>
        <v>0.31</v>
      </c>
    </row>
    <row r="155" spans="1:5" ht="12" customHeight="1" x14ac:dyDescent="0.25">
      <c r="A155" s="622"/>
      <c r="B155" s="620"/>
      <c r="C155" s="112" t="str">
        <f>'натур показатели инновации+добр'!C139</f>
        <v>стяжка</v>
      </c>
      <c r="D155" s="67" t="str">
        <f>'натур показатели инновации+добр'!D139</f>
        <v>шт</v>
      </c>
      <c r="E155" s="171">
        <f>'патриотика0,31'!D265</f>
        <v>0.31</v>
      </c>
    </row>
    <row r="156" spans="1:5" ht="12" customHeight="1" x14ac:dyDescent="0.25">
      <c r="A156" s="622"/>
      <c r="B156" s="620"/>
      <c r="C156" s="112" t="str">
        <f>'натур показатели инновации+добр'!C140</f>
        <v>смазка</v>
      </c>
      <c r="D156" s="67" t="str">
        <f>'натур показатели инновации+добр'!D140</f>
        <v>шт</v>
      </c>
      <c r="E156" s="171">
        <f>'патриотика0,31'!D266</f>
        <v>0.31</v>
      </c>
    </row>
    <row r="157" spans="1:5" ht="12" customHeight="1" x14ac:dyDescent="0.25">
      <c r="A157" s="622"/>
      <c r="B157" s="620"/>
      <c r="C157" s="112" t="str">
        <f>'натур показатели инновации+добр'!C141</f>
        <v>лопата</v>
      </c>
      <c r="D157" s="67" t="str">
        <f>'натур показатели инновации+добр'!D141</f>
        <v>шт</v>
      </c>
      <c r="E157" s="171">
        <f>'патриотика0,31'!D267</f>
        <v>0.31</v>
      </c>
    </row>
    <row r="158" spans="1:5" ht="12" customHeight="1" x14ac:dyDescent="0.25">
      <c r="A158" s="622"/>
      <c r="B158" s="620"/>
      <c r="C158" s="112" t="str">
        <f>'натур показатели инновации+добр'!C142</f>
        <v>ключи</v>
      </c>
      <c r="D158" s="67" t="str">
        <f>'натур показатели инновации+добр'!D142</f>
        <v>шт</v>
      </c>
      <c r="E158" s="171">
        <f>'патриотика0,31'!D268</f>
        <v>0.31</v>
      </c>
    </row>
    <row r="159" spans="1:5" ht="12" customHeight="1" x14ac:dyDescent="0.25">
      <c r="A159" s="622"/>
      <c r="B159" s="620"/>
      <c r="C159" s="112" t="str">
        <f>'натур показатели инновации+добр'!C143</f>
        <v>болт</v>
      </c>
      <c r="D159" s="67" t="str">
        <f>'натур показатели инновации+добр'!D143</f>
        <v>шт</v>
      </c>
      <c r="E159" s="171">
        <f>'патриотика0,31'!D269</f>
        <v>1.24</v>
      </c>
    </row>
    <row r="160" spans="1:5" ht="12" customHeight="1" x14ac:dyDescent="0.25">
      <c r="A160" s="622"/>
      <c r="B160" s="620"/>
      <c r="C160" s="112" t="str">
        <f>'натур показатели инновации+добр'!C144</f>
        <v>гайка</v>
      </c>
      <c r="D160" s="67" t="str">
        <f>'натур показатели инновации+добр'!D144</f>
        <v>шт</v>
      </c>
      <c r="E160" s="171">
        <f>'патриотика0,31'!D270</f>
        <v>1.24</v>
      </c>
    </row>
    <row r="161" spans="1:5" ht="12" customHeight="1" x14ac:dyDescent="0.25">
      <c r="A161" s="622"/>
      <c r="B161" s="620"/>
      <c r="C161" s="112" t="str">
        <f>'натур показатели инновации+добр'!C145</f>
        <v>эмаль аэрозоль</v>
      </c>
      <c r="D161" s="67" t="str">
        <f>'натур показатели инновации+добр'!D145</f>
        <v>шт</v>
      </c>
      <c r="E161" s="171">
        <f>'патриотика0,31'!D271</f>
        <v>0.92999999999999994</v>
      </c>
    </row>
    <row r="162" spans="1:5" ht="12" customHeight="1" x14ac:dyDescent="0.25">
      <c r="A162" s="622"/>
      <c r="B162" s="620"/>
      <c r="C162" s="112" t="str">
        <f>'натур показатели инновации+добр'!C146</f>
        <v>бумага нажд</v>
      </c>
      <c r="D162" s="67" t="str">
        <f>'натур показатели инновации+добр'!D146</f>
        <v>шт</v>
      </c>
      <c r="E162" s="171">
        <f>'патриотика0,31'!D272</f>
        <v>6.2</v>
      </c>
    </row>
    <row r="163" spans="1:5" ht="12" customHeight="1" x14ac:dyDescent="0.25">
      <c r="A163" s="622"/>
      <c r="B163" s="620"/>
      <c r="C163" s="112" t="str">
        <f>'натур показатели инновации+добр'!C147</f>
        <v>круг отрезной</v>
      </c>
      <c r="D163" s="67" t="str">
        <f>'натур показатели инновации+добр'!D147</f>
        <v>шт</v>
      </c>
      <c r="E163" s="171">
        <f>'патриотика0,31'!D273</f>
        <v>3.1</v>
      </c>
    </row>
    <row r="164" spans="1:5" ht="12" customHeight="1" x14ac:dyDescent="0.25">
      <c r="A164" s="622"/>
      <c r="B164" s="620"/>
      <c r="C164" s="112" t="str">
        <f>'натур показатели инновации+добр'!C148</f>
        <v>герметик</v>
      </c>
      <c r="D164" s="67" t="str">
        <f>'натур показатели инновации+добр'!D148</f>
        <v>шт</v>
      </c>
      <c r="E164" s="171">
        <f>'патриотика0,31'!D274</f>
        <v>0.31</v>
      </c>
    </row>
    <row r="165" spans="1:5" ht="12" customHeight="1" x14ac:dyDescent="0.25">
      <c r="A165" s="622"/>
      <c r="B165" s="620"/>
      <c r="C165" s="112" t="str">
        <f>'натур показатели инновации+добр'!C149</f>
        <v>кенгуру</v>
      </c>
      <c r="D165" s="67" t="str">
        <f>'натур показатели инновации+добр'!D149</f>
        <v>шт</v>
      </c>
      <c r="E165" s="171">
        <f>'патриотика0,31'!D275</f>
        <v>0.62</v>
      </c>
    </row>
    <row r="166" spans="1:5" ht="12" customHeight="1" x14ac:dyDescent="0.25">
      <c r="A166" s="622"/>
      <c r="B166" s="620"/>
      <c r="C166" s="112" t="str">
        <f>'натур показатели инновации+добр'!C150</f>
        <v>цемент 50 кг</v>
      </c>
      <c r="D166" s="67" t="str">
        <f>'натур показатели инновации+добр'!D150</f>
        <v>шт</v>
      </c>
      <c r="E166" s="171">
        <f>'патриотика0,31'!D276</f>
        <v>0.62</v>
      </c>
    </row>
    <row r="167" spans="1:5" ht="12" customHeight="1" x14ac:dyDescent="0.25">
      <c r="A167" s="622"/>
      <c r="B167" s="620"/>
      <c r="C167" s="112" t="str">
        <f>'натур показатели инновации+добр'!C151</f>
        <v>эмаль аэрозоль</v>
      </c>
      <c r="D167" s="67" t="str">
        <f>'натур показатели инновации+добр'!D151</f>
        <v>шт</v>
      </c>
      <c r="E167" s="171">
        <f>'патриотика0,31'!D277</f>
        <v>1.55</v>
      </c>
    </row>
    <row r="168" spans="1:5" ht="12" customHeight="1" x14ac:dyDescent="0.25">
      <c r="A168" s="622"/>
      <c r="B168" s="620"/>
      <c r="C168" s="112" t="str">
        <f>'натур показатели инновации+добр'!C152</f>
        <v>эмаль аэрозоль</v>
      </c>
      <c r="D168" s="67" t="str">
        <f>'натур показатели инновации+добр'!D152</f>
        <v>шт</v>
      </c>
      <c r="E168" s="171">
        <f>'патриотика0,31'!D278</f>
        <v>1.55</v>
      </c>
    </row>
    <row r="169" spans="1:5" ht="12" customHeight="1" x14ac:dyDescent="0.25">
      <c r="A169" s="622"/>
      <c r="B169" s="620"/>
      <c r="C169" s="112" t="str">
        <f>'натур показатели инновации+добр'!C153</f>
        <v>рукав резина</v>
      </c>
      <c r="D169" s="67" t="str">
        <f>'натур показатели инновации+добр'!D153</f>
        <v>шт</v>
      </c>
      <c r="E169" s="171">
        <f>'патриотика0,31'!D279</f>
        <v>1.8599999999999999</v>
      </c>
    </row>
    <row r="170" spans="1:5" ht="12" customHeight="1" x14ac:dyDescent="0.25">
      <c r="A170" s="622"/>
      <c r="B170" s="620"/>
      <c r="C170" s="112" t="str">
        <f>'натур показатели инновации+добр'!C154</f>
        <v>лампа</v>
      </c>
      <c r="D170" s="67" t="str">
        <f>'натур показатели инновации+добр'!D154</f>
        <v>шт</v>
      </c>
      <c r="E170" s="171">
        <f>'патриотика0,31'!D280</f>
        <v>1.55</v>
      </c>
    </row>
    <row r="171" spans="1:5" ht="12" customHeight="1" x14ac:dyDescent="0.25">
      <c r="A171" s="622"/>
      <c r="B171" s="620"/>
      <c r="C171" s="112" t="str">
        <f>'натур показатели инновации+добр'!C155</f>
        <v>лампа энергосберегающая</v>
      </c>
      <c r="D171" s="67" t="str">
        <f>'натур показатели инновации+добр'!D155</f>
        <v>шт</v>
      </c>
      <c r="E171" s="171">
        <f>'патриотика0,31'!D281</f>
        <v>0.31</v>
      </c>
    </row>
    <row r="172" spans="1:5" ht="12" customHeight="1" x14ac:dyDescent="0.25">
      <c r="A172" s="622"/>
      <c r="B172" s="620"/>
      <c r="C172" s="112" t="str">
        <f>'натур показатели инновации+добр'!C156</f>
        <v>антифриз</v>
      </c>
      <c r="D172" s="67" t="str">
        <f>'натур показатели инновации+добр'!D156</f>
        <v>шт</v>
      </c>
      <c r="E172" s="171">
        <f>'патриотика0,31'!D282</f>
        <v>0.31</v>
      </c>
    </row>
    <row r="173" spans="1:5" ht="12" customHeight="1" x14ac:dyDescent="0.25">
      <c r="A173" s="622"/>
      <c r="B173" s="620"/>
      <c r="C173" s="112" t="str">
        <f>'натур показатели инновации+добр'!C157</f>
        <v>коврик автомобильный</v>
      </c>
      <c r="D173" s="67" t="str">
        <f>'натур показатели инновации+добр'!D157</f>
        <v>шт</v>
      </c>
      <c r="E173" s="171">
        <f>'патриотика0,31'!D283</f>
        <v>0.31</v>
      </c>
    </row>
    <row r="174" spans="1:5" ht="12" customHeight="1" x14ac:dyDescent="0.25">
      <c r="A174" s="622"/>
      <c r="B174" s="620"/>
      <c r="C174" s="112" t="str">
        <f>'натур показатели инновации+добр'!C158</f>
        <v>краска акрил</v>
      </c>
      <c r="D174" s="67" t="str">
        <f>'натур показатели инновации+добр'!D158</f>
        <v>шт</v>
      </c>
      <c r="E174" s="171">
        <f>'патриотика0,31'!D284</f>
        <v>0.92999999999999994</v>
      </c>
    </row>
    <row r="175" spans="1:5" ht="12" customHeight="1" x14ac:dyDescent="0.25">
      <c r="A175" s="622"/>
      <c r="B175" s="620"/>
      <c r="C175" s="112" t="str">
        <f>'натур показатели инновации+добр'!C159</f>
        <v>валик</v>
      </c>
      <c r="D175" s="67" t="str">
        <f>'натур показатели инновации+добр'!D159</f>
        <v>шт</v>
      </c>
      <c r="E175" s="171">
        <f>'патриотика0,31'!D285</f>
        <v>1.24</v>
      </c>
    </row>
    <row r="176" spans="1:5" ht="12" customHeight="1" x14ac:dyDescent="0.25">
      <c r="A176" s="622"/>
      <c r="B176" s="620"/>
      <c r="C176" s="112" t="str">
        <f>'натур показатели инновации+добр'!C160</f>
        <v>скотч маляр</v>
      </c>
      <c r="D176" s="67" t="str">
        <f>'натур показатели инновации+добр'!D160</f>
        <v>шт</v>
      </c>
      <c r="E176" s="171">
        <f>'патриотика0,31'!D286</f>
        <v>1.55</v>
      </c>
    </row>
    <row r="177" spans="1:5" ht="12" customHeight="1" x14ac:dyDescent="0.25">
      <c r="A177" s="622"/>
      <c r="B177" s="620"/>
      <c r="C177" s="112" t="str">
        <f>'натур показатели инновации+добр'!C161</f>
        <v xml:space="preserve">колер </v>
      </c>
      <c r="D177" s="67" t="str">
        <f>'натур показатели инновации+добр'!D161</f>
        <v>шт</v>
      </c>
      <c r="E177" s="171">
        <f>'патриотика0,31'!D287</f>
        <v>1.55</v>
      </c>
    </row>
    <row r="178" spans="1:5" ht="12" customHeight="1" x14ac:dyDescent="0.25">
      <c r="A178" s="622"/>
      <c r="B178" s="620"/>
      <c r="C178" s="112" t="str">
        <f>'натур показатели инновации+добр'!C162</f>
        <v>скотч маляр</v>
      </c>
      <c r="D178" s="67" t="str">
        <f>'натур показатели инновации+добр'!D162</f>
        <v>шт</v>
      </c>
      <c r="E178" s="171">
        <f>'патриотика0,31'!D288</f>
        <v>3.41</v>
      </c>
    </row>
    <row r="179" spans="1:5" ht="12" customHeight="1" x14ac:dyDescent="0.25">
      <c r="A179" s="622"/>
      <c r="B179" s="620"/>
      <c r="C179" s="112" t="str">
        <f>'натур показатели инновации+добр'!C163</f>
        <v>паста колеровочная</v>
      </c>
      <c r="D179" s="67" t="str">
        <f>'натур показатели инновации+добр'!D163</f>
        <v>шт</v>
      </c>
      <c r="E179" s="171">
        <f>'патриотика0,31'!D289</f>
        <v>3.1</v>
      </c>
    </row>
    <row r="180" spans="1:5" x14ac:dyDescent="0.25">
      <c r="A180" s="622"/>
      <c r="B180" s="620"/>
      <c r="C180" s="112" t="str">
        <f>'натур показатели инновации+добр'!C164</f>
        <v>колер</v>
      </c>
      <c r="D180" s="67" t="str">
        <f>'натур показатели инновации+добр'!D164</f>
        <v>шт</v>
      </c>
      <c r="E180" s="171">
        <f>'патриотика0,31'!D290</f>
        <v>2.48</v>
      </c>
    </row>
    <row r="181" spans="1:5" x14ac:dyDescent="0.25">
      <c r="A181" s="622"/>
      <c r="B181" s="620"/>
      <c r="C181" s="112" t="str">
        <f>'натур показатели инновации+добр'!C165</f>
        <v>краска акрил</v>
      </c>
      <c r="D181" s="67" t="str">
        <f>'натур показатели инновации+добр'!D165</f>
        <v>шт</v>
      </c>
      <c r="E181" s="171">
        <f>'патриотика0,31'!D291</f>
        <v>0.31</v>
      </c>
    </row>
    <row r="182" spans="1:5" x14ac:dyDescent="0.25">
      <c r="A182" s="622"/>
      <c r="B182" s="620"/>
      <c r="C182" s="112" t="str">
        <f>'натур показатели инновации+добр'!C166</f>
        <v>насадка на валик</v>
      </c>
      <c r="D182" s="67" t="str">
        <f>'натур показатели инновации+добр'!D166</f>
        <v>шт</v>
      </c>
      <c r="E182" s="171">
        <f>'патриотика0,31'!D292</f>
        <v>1.24</v>
      </c>
    </row>
    <row r="183" spans="1:5" x14ac:dyDescent="0.25">
      <c r="A183" s="622"/>
      <c r="B183" s="620"/>
      <c r="C183" s="112" t="str">
        <f>'натур показатели инновации+добр'!C167</f>
        <v>HDMI кабель 5м</v>
      </c>
      <c r="D183" s="67" t="str">
        <f>'натур показатели инновации+добр'!D167</f>
        <v>шт</v>
      </c>
      <c r="E183" s="171">
        <f>'патриотика0,31'!D293</f>
        <v>0.31</v>
      </c>
    </row>
    <row r="184" spans="1:5" x14ac:dyDescent="0.25">
      <c r="A184" s="622"/>
      <c r="B184" s="620"/>
      <c r="C184" s="112" t="str">
        <f>'натур показатели инновации+добр'!C168</f>
        <v>HDMI кабель 10м</v>
      </c>
      <c r="D184" s="67" t="str">
        <f>'натур показатели инновации+добр'!D168</f>
        <v>шт</v>
      </c>
      <c r="E184" s="171">
        <f>'патриотика0,31'!D294</f>
        <v>0.31</v>
      </c>
    </row>
    <row r="185" spans="1:5" x14ac:dyDescent="0.25">
      <c r="A185" s="622"/>
      <c r="B185" s="620"/>
      <c r="C185" s="112" t="str">
        <f>'натур показатели инновации+добр'!C169</f>
        <v>сумка для ноутбука</v>
      </c>
      <c r="D185" s="67" t="str">
        <f>'натур показатели инновации+добр'!D169</f>
        <v>шт</v>
      </c>
      <c r="E185" s="171">
        <f>'патриотика0,31'!D295</f>
        <v>0.92999999999999994</v>
      </c>
    </row>
    <row r="186" spans="1:5" x14ac:dyDescent="0.25">
      <c r="A186" s="622"/>
      <c r="B186" s="620"/>
      <c r="C186" s="112" t="str">
        <f>'натур показатели инновации+добр'!C170</f>
        <v>флеш карта</v>
      </c>
      <c r="D186" s="67" t="str">
        <f>'натур показатели инновации+добр'!D170</f>
        <v>шт</v>
      </c>
      <c r="E186" s="171">
        <f>'патриотика0,31'!D296</f>
        <v>1.8599999999999999</v>
      </c>
    </row>
    <row r="187" spans="1:5" x14ac:dyDescent="0.25">
      <c r="A187" s="622"/>
      <c r="B187" s="620"/>
      <c r="C187" s="112" t="str">
        <f>'натур показатели инновации+добр'!C171</f>
        <v>кулер для процессора</v>
      </c>
      <c r="D187" s="67" t="str">
        <f>'натур показатели инновации+добр'!D171</f>
        <v>шт</v>
      </c>
      <c r="E187" s="171">
        <f>'патриотика0,31'!D297</f>
        <v>0.31</v>
      </c>
    </row>
    <row r="188" spans="1:5" x14ac:dyDescent="0.25">
      <c r="A188" s="622"/>
      <c r="B188" s="620"/>
      <c r="C188" s="112" t="str">
        <f>'натур показатели инновации+добр'!C172</f>
        <v>блок питания</v>
      </c>
      <c r="D188" s="67" t="str">
        <f>'натур показатели инновации+добр'!D172</f>
        <v>шт</v>
      </c>
      <c r="E188" s="171">
        <f>'патриотика0,31'!D298</f>
        <v>0.31</v>
      </c>
    </row>
    <row r="189" spans="1:5" x14ac:dyDescent="0.25">
      <c r="A189" s="622"/>
      <c r="B189" s="620"/>
      <c r="C189" s="112" t="str">
        <f>'натур показатели инновации+добр'!C173</f>
        <v>клавиатура</v>
      </c>
      <c r="D189" s="67" t="str">
        <f>'натур показатели инновации+добр'!D173</f>
        <v>шт</v>
      </c>
      <c r="E189" s="171">
        <f>'патриотика0,31'!D299</f>
        <v>0.92999999999999994</v>
      </c>
    </row>
    <row r="190" spans="1:5" x14ac:dyDescent="0.25">
      <c r="A190" s="622"/>
      <c r="B190" s="620"/>
      <c r="C190" s="112" t="str">
        <f>'натур показатели инновации+добр'!C174</f>
        <v>снеговая лопата</v>
      </c>
      <c r="D190" s="67" t="str">
        <f>'натур показатели инновации+добр'!D174</f>
        <v>шт</v>
      </c>
      <c r="E190" s="171">
        <f>'патриотика0,31'!D300</f>
        <v>0.31</v>
      </c>
    </row>
    <row r="191" spans="1:5" x14ac:dyDescent="0.25">
      <c r="A191" s="622"/>
      <c r="B191" s="620"/>
      <c r="C191" s="112" t="str">
        <f>'натур показатели инновации+добр'!C175</f>
        <v>уголок</v>
      </c>
      <c r="D191" s="67" t="str">
        <f>'натур показатели инновации+добр'!D175</f>
        <v>шт</v>
      </c>
      <c r="E191" s="171">
        <f>'патриотика0,31'!D301</f>
        <v>6.2</v>
      </c>
    </row>
    <row r="192" spans="1:5" ht="22.5" customHeight="1" x14ac:dyDescent="0.25">
      <c r="A192" s="622"/>
      <c r="B192" s="620"/>
      <c r="C192" s="112" t="str">
        <f>'натур показатели инновации+добр'!C176</f>
        <v>перчатки</v>
      </c>
      <c r="D192" s="67" t="str">
        <f>'натур показатели инновации+добр'!D176</f>
        <v>шт</v>
      </c>
      <c r="E192" s="171">
        <f>'патриотика0,31'!D302</f>
        <v>0.31</v>
      </c>
    </row>
    <row r="193" spans="1:5" x14ac:dyDescent="0.25">
      <c r="A193" s="622"/>
      <c r="B193" s="620"/>
      <c r="C193" s="112" t="str">
        <f>'натур показатели инновации+добр'!C177</f>
        <v>шпатель</v>
      </c>
      <c r="D193" s="67" t="str">
        <f>'натур показатели инновации+добр'!D177</f>
        <v>шт</v>
      </c>
      <c r="E193" s="171">
        <f>'патриотика0,31'!D303</f>
        <v>0.31</v>
      </c>
    </row>
    <row r="194" spans="1:5" x14ac:dyDescent="0.25">
      <c r="A194" s="622"/>
      <c r="B194" s="620"/>
      <c r="C194" s="112" t="str">
        <f>'натур показатели инновации+добр'!C178</f>
        <v>шпатлевка</v>
      </c>
      <c r="D194" s="67" t="str">
        <f>'натур показатели инновации+добр'!D178</f>
        <v>шт</v>
      </c>
      <c r="E194" s="171">
        <f>'патриотика0,31'!D304</f>
        <v>0.31</v>
      </c>
    </row>
    <row r="195" spans="1:5" x14ac:dyDescent="0.25">
      <c r="A195" s="622"/>
      <c r="B195" s="620"/>
      <c r="C195" s="112" t="str">
        <f>'натур показатели инновации+добр'!C179</f>
        <v>алебастр</v>
      </c>
      <c r="D195" s="67" t="str">
        <f>'натур показатели инновации+добр'!D179</f>
        <v>шт</v>
      </c>
      <c r="E195" s="171">
        <f>'патриотика0,31'!D305</f>
        <v>0.31</v>
      </c>
    </row>
    <row r="196" spans="1:5" x14ac:dyDescent="0.25">
      <c r="A196" s="622"/>
      <c r="B196" s="620"/>
      <c r="C196" s="112" t="str">
        <f>'натур показатели инновации+добр'!C180</f>
        <v>кран шаровый</v>
      </c>
      <c r="D196" s="67" t="str">
        <f>'натур показатели инновации+добр'!D180</f>
        <v>шт</v>
      </c>
      <c r="E196" s="171">
        <f>'патриотика0,31'!D306</f>
        <v>1.8599999999999999</v>
      </c>
    </row>
    <row r="197" spans="1:5" x14ac:dyDescent="0.25">
      <c r="A197" s="622"/>
      <c r="B197" s="620"/>
      <c r="C197" s="112" t="str">
        <f>'натур показатели инновации+добр'!C181</f>
        <v>мешок зеленый</v>
      </c>
      <c r="D197" s="67" t="str">
        <f>'натур показатели инновации+добр'!D181</f>
        <v>шт</v>
      </c>
      <c r="E197" s="171">
        <f>'патриотика0,31'!D307</f>
        <v>15.5</v>
      </c>
    </row>
    <row r="198" spans="1:5" x14ac:dyDescent="0.25">
      <c r="A198" s="622"/>
      <c r="B198" s="620"/>
      <c r="C198" s="112" t="str">
        <f>'натур показатели инновации+добр'!C182</f>
        <v>настольная игра "тараканьи бега"</v>
      </c>
      <c r="D198" s="67" t="str">
        <f>'натур показатели инновации+добр'!D182</f>
        <v>шт</v>
      </c>
      <c r="E198" s="171">
        <f>'патриотика0,31'!D308</f>
        <v>0.31</v>
      </c>
    </row>
    <row r="199" spans="1:5" ht="22.5" customHeight="1" x14ac:dyDescent="0.25">
      <c r="A199" s="622"/>
      <c r="B199" s="620"/>
      <c r="C199" s="112" t="str">
        <f>'натур показатели инновации+добр'!C183</f>
        <v>настольная игра "Свинтус"</v>
      </c>
      <c r="D199" s="67" t="str">
        <f>'натур показатели инновации+добр'!D183</f>
        <v>шт</v>
      </c>
      <c r="E199" s="171">
        <f>'патриотика0,31'!D309</f>
        <v>0.31</v>
      </c>
    </row>
    <row r="200" spans="1:5" x14ac:dyDescent="0.25">
      <c r="A200" s="622"/>
      <c r="B200" s="620"/>
      <c r="C200" s="112" t="str">
        <f>'натур показатели инновации+добр'!C184</f>
        <v>настольная игра "мафия"</v>
      </c>
      <c r="D200" s="67" t="str">
        <f>'натур показатели инновации+добр'!D184</f>
        <v>шт</v>
      </c>
      <c r="E200" s="171">
        <f>'патриотика0,31'!D310</f>
        <v>0.31</v>
      </c>
    </row>
    <row r="201" spans="1:5" x14ac:dyDescent="0.25">
      <c r="A201" s="622"/>
      <c r="B201" s="620"/>
      <c r="C201" s="112" t="str">
        <f>'натур показатели инновации+добр'!C185</f>
        <v>мыло жидкое</v>
      </c>
      <c r="D201" s="67" t="str">
        <f>'натур показатели инновации+добр'!D185</f>
        <v>шт</v>
      </c>
      <c r="E201" s="171">
        <f>'патриотика0,31'!D311</f>
        <v>0.92999999999999994</v>
      </c>
    </row>
    <row r="202" spans="1:5" x14ac:dyDescent="0.25">
      <c r="A202" s="622"/>
      <c r="B202" s="620"/>
      <c r="C202" s="112" t="str">
        <f>'натур показатели инновации+добр'!C186</f>
        <v>насадка на швабру</v>
      </c>
      <c r="D202" s="67" t="str">
        <f>'натур показатели инновации+добр'!D186</f>
        <v>шт</v>
      </c>
      <c r="E202" s="171">
        <f>'патриотика0,31'!D312</f>
        <v>3.1</v>
      </c>
    </row>
    <row r="203" spans="1:5" x14ac:dyDescent="0.25">
      <c r="A203" s="622"/>
      <c r="B203" s="620"/>
      <c r="C203" s="112" t="str">
        <f>'натур показатели инновации+добр'!C187</f>
        <v>ведро пластик</v>
      </c>
      <c r="D203" s="67" t="str">
        <f>'натур показатели инновации+добр'!D187</f>
        <v>шт</v>
      </c>
      <c r="E203" s="171">
        <f>'патриотика0,31'!D313</f>
        <v>0.62</v>
      </c>
    </row>
    <row r="204" spans="1:5" x14ac:dyDescent="0.25">
      <c r="A204" s="622"/>
      <c r="B204" s="620"/>
      <c r="C204" s="112" t="str">
        <f>'натур показатели инновации+добр'!C188</f>
        <v>туал бумага</v>
      </c>
      <c r="D204" s="67" t="str">
        <f>'натур показатели инновации+добр'!D188</f>
        <v>шт</v>
      </c>
      <c r="E204" s="171">
        <f>'патриотика0,31'!D314</f>
        <v>15.5</v>
      </c>
    </row>
    <row r="205" spans="1:5" x14ac:dyDescent="0.25">
      <c r="A205" s="622"/>
      <c r="B205" s="620"/>
      <c r="C205" s="112" t="str">
        <f>'натур показатели инновации+добр'!C189</f>
        <v>кнопки силовые</v>
      </c>
      <c r="D205" s="67" t="str">
        <f>'натур показатели инновации+добр'!D189</f>
        <v>шт</v>
      </c>
      <c r="E205" s="171">
        <f>'патриотика0,31'!D315</f>
        <v>24.8</v>
      </c>
    </row>
    <row r="206" spans="1:5" x14ac:dyDescent="0.25">
      <c r="A206" s="622"/>
      <c r="B206" s="620"/>
      <c r="C206" s="112" t="str">
        <f>'натур показатели инновации+добр'!C190</f>
        <v>канц нож</v>
      </c>
      <c r="D206" s="67" t="str">
        <f>'натур показатели инновации+добр'!D190</f>
        <v>шт</v>
      </c>
      <c r="E206" s="171">
        <f>'патриотика0,31'!D316</f>
        <v>3.1</v>
      </c>
    </row>
    <row r="207" spans="1:5" x14ac:dyDescent="0.25">
      <c r="A207" s="622"/>
      <c r="B207" s="620"/>
      <c r="C207" s="112" t="str">
        <f>'натур показатели инновации+добр'!C191</f>
        <v>нож для хобби</v>
      </c>
      <c r="D207" s="67" t="str">
        <f>'натур показатели инновации+добр'!D191</f>
        <v>шт</v>
      </c>
      <c r="E207" s="171">
        <f>'патриотика0,31'!D317</f>
        <v>1.55</v>
      </c>
    </row>
    <row r="208" spans="1:5" ht="22.5" customHeight="1" x14ac:dyDescent="0.25">
      <c r="A208" s="622"/>
      <c r="B208" s="620"/>
      <c r="C208" s="112" t="str">
        <f>'натур показатели инновации+добр'!C192</f>
        <v>магниты для доски (уп 9 шт)</v>
      </c>
      <c r="D208" s="67" t="str">
        <f>'натур показатели инновации+добр'!D192</f>
        <v>шт</v>
      </c>
      <c r="E208" s="171">
        <f>'патриотика0,31'!D318</f>
        <v>1.55</v>
      </c>
    </row>
    <row r="209" spans="1:5" x14ac:dyDescent="0.25">
      <c r="A209" s="622"/>
      <c r="B209" s="620"/>
      <c r="C209" s="112" t="str">
        <f>'натур показатели инновации+добр'!C193</f>
        <v>ежедневник</v>
      </c>
      <c r="D209" s="67" t="str">
        <f>'натур показатели инновации+добр'!D193</f>
        <v>шт</v>
      </c>
      <c r="E209" s="171">
        <f>'патриотика0,31'!D319</f>
        <v>1.55</v>
      </c>
    </row>
    <row r="210" spans="1:5" x14ac:dyDescent="0.25">
      <c r="A210" s="622"/>
      <c r="B210" s="620"/>
      <c r="C210" s="112" t="str">
        <f>'натур показатели инновации+добр'!C194</f>
        <v>ср-во для стекол</v>
      </c>
      <c r="D210" s="67" t="str">
        <f>'натур показатели инновации+добр'!D194</f>
        <v>шт</v>
      </c>
      <c r="E210" s="171">
        <f>'патриотика0,31'!D320</f>
        <v>0.62</v>
      </c>
    </row>
    <row r="211" spans="1:5" x14ac:dyDescent="0.25">
      <c r="A211" s="622"/>
      <c r="B211" s="620"/>
      <c r="C211" s="112" t="str">
        <f>'натур показатели инновации+добр'!C195</f>
        <v>пемолюкс</v>
      </c>
      <c r="D211" s="67" t="str">
        <f>'натур показатели инновации+добр'!D195</f>
        <v>шт</v>
      </c>
      <c r="E211" s="171">
        <f>'патриотика0,31'!D321</f>
        <v>3.1</v>
      </c>
    </row>
    <row r="212" spans="1:5" x14ac:dyDescent="0.25">
      <c r="A212" s="622"/>
      <c r="B212" s="620"/>
      <c r="C212" s="112" t="str">
        <f>'натур показатели инновации+добр'!C196</f>
        <v>доместос</v>
      </c>
      <c r="D212" s="67" t="str">
        <f>'натур показатели инновации+добр'!D196</f>
        <v>шт</v>
      </c>
      <c r="E212" s="171">
        <f>'патриотика0,31'!D322</f>
        <v>1.24</v>
      </c>
    </row>
    <row r="213" spans="1:5" x14ac:dyDescent="0.25">
      <c r="A213" s="622"/>
      <c r="B213" s="620"/>
      <c r="C213" s="112" t="str">
        <f>'натур показатели инновации+добр'!C197</f>
        <v>маркер</v>
      </c>
      <c r="D213" s="67" t="str">
        <f>'натур показатели инновации+добр'!D197</f>
        <v>шт</v>
      </c>
      <c r="E213" s="171">
        <f>'патриотика0,31'!D323</f>
        <v>9.3000000000000007</v>
      </c>
    </row>
    <row r="214" spans="1:5" x14ac:dyDescent="0.25">
      <c r="A214" s="622"/>
      <c r="B214" s="620"/>
      <c r="C214" s="112" t="str">
        <f>'натур показатели инновации+добр'!C198</f>
        <v>тал блок освеж</v>
      </c>
      <c r="D214" s="67" t="str">
        <f>'натур показатели инновации+добр'!D198</f>
        <v>шт</v>
      </c>
      <c r="E214" s="171">
        <f>'патриотика0,31'!D324</f>
        <v>3.1</v>
      </c>
    </row>
    <row r="215" spans="1:5" x14ac:dyDescent="0.25">
      <c r="A215" s="622"/>
      <c r="B215" s="620"/>
      <c r="C215" s="112" t="str">
        <f>'натур показатели инновации+добр'!C199</f>
        <v>футболка-поло белая с логотипом, мужская</v>
      </c>
      <c r="D215" s="67" t="str">
        <f>'натур показатели инновации+добр'!D199</f>
        <v>шт</v>
      </c>
      <c r="E215" s="171">
        <f>'патриотика0,31'!D325</f>
        <v>1.24</v>
      </c>
    </row>
    <row r="216" spans="1:5" x14ac:dyDescent="0.25">
      <c r="A216" s="622"/>
      <c r="B216" s="620"/>
      <c r="C216" s="112" t="str">
        <f>'натур показатели инновации+добр'!C200</f>
        <v>футболка-поло белая с логотипом, женская</v>
      </c>
      <c r="D216" s="67" t="str">
        <f>'натур показатели инновации+добр'!D200</f>
        <v>шт</v>
      </c>
      <c r="E216" s="171">
        <f>'патриотика0,31'!D326</f>
        <v>2.79</v>
      </c>
    </row>
    <row r="217" spans="1:5" x14ac:dyDescent="0.25">
      <c r="A217" s="622"/>
      <c r="B217" s="620"/>
      <c r="C217" s="112" t="str">
        <f>'натур показатели инновации+добр'!C201</f>
        <v>радиатор медный</v>
      </c>
      <c r="D217" s="67" t="str">
        <f>'натур показатели инновации+добр'!D201</f>
        <v>шт</v>
      </c>
      <c r="E217" s="171">
        <f>'патриотика0,31'!D327</f>
        <v>0.31</v>
      </c>
    </row>
    <row r="218" spans="1:5" x14ac:dyDescent="0.25">
      <c r="A218" s="622"/>
      <c r="B218" s="620"/>
      <c r="C218" s="112" t="str">
        <f>'натур показатели инновации+добр'!C202</f>
        <v>гидротолкатель клапана</v>
      </c>
      <c r="D218" s="67" t="str">
        <f>'натур показатели инновации+добр'!D202</f>
        <v>шт</v>
      </c>
      <c r="E218" s="171">
        <f>'патриотика0,31'!D328</f>
        <v>0.62</v>
      </c>
    </row>
    <row r="219" spans="1:5" x14ac:dyDescent="0.25">
      <c r="A219" s="622"/>
      <c r="B219" s="620"/>
      <c r="C219" s="112" t="str">
        <f>'натур показатели инновации+добр'!C203</f>
        <v>маслосъемные колпачки (16 шт)</v>
      </c>
      <c r="D219" s="67" t="str">
        <f>'натур показатели инновации+добр'!D203</f>
        <v>шт</v>
      </c>
      <c r="E219" s="171">
        <f>'патриотика0,31'!D329</f>
        <v>0.31</v>
      </c>
    </row>
    <row r="220" spans="1:5" x14ac:dyDescent="0.25">
      <c r="A220" s="622"/>
      <c r="B220" s="620"/>
      <c r="C220" s="112" t="str">
        <f>'натур показатели инновации+добр'!C204</f>
        <v>к-т ГРМ (полный)</v>
      </c>
      <c r="D220" s="67" t="str">
        <f>'натур показатели инновации+добр'!D204</f>
        <v>шт</v>
      </c>
      <c r="E220" s="171">
        <f>'патриотика0,31'!D330</f>
        <v>0.31</v>
      </c>
    </row>
    <row r="221" spans="1:5" x14ac:dyDescent="0.25">
      <c r="A221" s="622"/>
      <c r="B221" s="620"/>
      <c r="C221" s="112" t="str">
        <f>'натур показатели инновации+добр'!C205</f>
        <v>фланец упорный распредвала</v>
      </c>
      <c r="D221" s="67" t="str">
        <f>'натур показатели инновации+добр'!D205</f>
        <v>шт</v>
      </c>
      <c r="E221" s="171">
        <f>'патриотика0,31'!D331</f>
        <v>0.62</v>
      </c>
    </row>
    <row r="222" spans="1:5" x14ac:dyDescent="0.25">
      <c r="A222" s="622"/>
      <c r="B222" s="620"/>
      <c r="C222" s="112" t="str">
        <f>'натур показатели инновации+добр'!C206</f>
        <v>гидронатяжитель цепи</v>
      </c>
      <c r="D222" s="67" t="str">
        <f>'натур показатели инновации+добр'!D206</f>
        <v>шт</v>
      </c>
      <c r="E222" s="171">
        <f>'патриотика0,31'!D332</f>
        <v>0.62</v>
      </c>
    </row>
    <row r="223" spans="1:5" x14ac:dyDescent="0.25">
      <c r="A223" s="622"/>
      <c r="B223" s="620"/>
      <c r="C223" s="112" t="str">
        <f>'натур показатели инновации+добр'!C207</f>
        <v>прокладка головки блока</v>
      </c>
      <c r="D223" s="67" t="str">
        <f>'натур показатели инновации+добр'!D207</f>
        <v>шт</v>
      </c>
      <c r="E223" s="171">
        <f>'патриотика0,31'!D333</f>
        <v>0.31</v>
      </c>
    </row>
    <row r="224" spans="1:5" x14ac:dyDescent="0.25">
      <c r="A224" s="622"/>
      <c r="B224" s="620"/>
      <c r="C224" s="112" t="str">
        <f>'натур показатели инновации+добр'!C208</f>
        <v>к-т прокладок на дв.4091</v>
      </c>
      <c r="D224" s="67" t="str">
        <f>'натур показатели инновации+добр'!D208</f>
        <v>шт</v>
      </c>
      <c r="E224" s="171">
        <f>'патриотика0,31'!D334</f>
        <v>0.31</v>
      </c>
    </row>
    <row r="225" spans="1:5" x14ac:dyDescent="0.25">
      <c r="A225" s="622"/>
      <c r="B225" s="620"/>
      <c r="C225" s="112" t="str">
        <f>'натур показатели инновации+добр'!C209</f>
        <v>dextron iv</v>
      </c>
      <c r="D225" s="67" t="str">
        <f>'натур показатели инновации+добр'!D209</f>
        <v>шт</v>
      </c>
      <c r="E225" s="171">
        <f>'патриотика0,31'!D335</f>
        <v>0.31</v>
      </c>
    </row>
    <row r="226" spans="1:5" x14ac:dyDescent="0.25">
      <c r="A226" s="622"/>
      <c r="B226" s="620"/>
      <c r="C226" s="112" t="str">
        <f>'натур показатели инновации+добр'!C210</f>
        <v>смазка (шрус)</v>
      </c>
      <c r="D226" s="67" t="str">
        <f>'натур показатели инновации+добр'!D210</f>
        <v>шт</v>
      </c>
      <c r="E226" s="171">
        <f>'патриотика0,31'!D336</f>
        <v>1.55</v>
      </c>
    </row>
    <row r="227" spans="1:5" x14ac:dyDescent="0.25">
      <c r="A227" s="622"/>
      <c r="B227" s="620"/>
      <c r="C227" s="112" t="str">
        <f>'натур показатели инновации+добр'!C211</f>
        <v>смазка литол-24</v>
      </c>
      <c r="D227" s="67" t="str">
        <f>'натур показатели инновации+добр'!D211</f>
        <v>шт</v>
      </c>
      <c r="E227" s="171">
        <f>'патриотика0,31'!D337</f>
        <v>1.24</v>
      </c>
    </row>
    <row r="228" spans="1:5" x14ac:dyDescent="0.25">
      <c r="A228" s="622"/>
      <c r="B228" s="620"/>
      <c r="C228" s="112" t="str">
        <f>'натур показатели инновации+добр'!C212</f>
        <v>тормозная жидкость (0,910 кг)</v>
      </c>
      <c r="D228" s="67" t="str">
        <f>'натур показатели инновации+добр'!D212</f>
        <v>шт</v>
      </c>
      <c r="E228" s="171">
        <f>'патриотика0,31'!D338</f>
        <v>0.62</v>
      </c>
    </row>
    <row r="229" spans="1:5" x14ac:dyDescent="0.25">
      <c r="A229" s="622"/>
      <c r="B229" s="620"/>
      <c r="C229" s="112" t="str">
        <f>'натур показатели инновации+добр'!C213</f>
        <v>детали для пазла "Многоуровневая карта Северо-Енисейского района"</v>
      </c>
      <c r="D229" s="67" t="str">
        <f>'натур показатели инновации+добр'!D213</f>
        <v>шт</v>
      </c>
      <c r="E229" s="171">
        <f>'патриотика0,31'!D339</f>
        <v>0.31</v>
      </c>
    </row>
    <row r="230" spans="1:5" x14ac:dyDescent="0.25">
      <c r="A230" s="622"/>
      <c r="B230" s="620"/>
      <c r="C230" s="112" t="str">
        <f>'натур показатели инновации+добр'!C214</f>
        <v>антифриз УАЗ</v>
      </c>
      <c r="D230" s="67" t="str">
        <f>'натур показатели инновации+добр'!D214</f>
        <v>шт</v>
      </c>
      <c r="E230" s="171">
        <f>'патриотика0,31'!D340</f>
        <v>0.62</v>
      </c>
    </row>
    <row r="231" spans="1:5" x14ac:dyDescent="0.25">
      <c r="A231" s="622"/>
      <c r="B231" s="620"/>
      <c r="C231" s="112" t="str">
        <f>'натур показатели инновации+добр'!C215</f>
        <v>ГСМ УАЗ (Масло двигатель)</v>
      </c>
      <c r="D231" s="67" t="str">
        <f>'натур показатели инновации+добр'!D215</f>
        <v>шт</v>
      </c>
      <c r="E231" s="171">
        <f>'патриотика0,31'!D341</f>
        <v>2.48</v>
      </c>
    </row>
    <row r="232" spans="1:5" x14ac:dyDescent="0.25">
      <c r="A232" s="622"/>
      <c r="B232" s="620"/>
      <c r="C232" s="112" t="str">
        <f>'натур показатели инновации+добр'!C216</f>
        <v>ГСМ Бензин</v>
      </c>
      <c r="D232" s="67" t="str">
        <f>'натур показатели инновации+добр'!D216</f>
        <v>шт</v>
      </c>
      <c r="E232" s="171">
        <f>'патриотика0,31'!D342</f>
        <v>930</v>
      </c>
    </row>
    <row r="233" spans="1:5" hidden="1" x14ac:dyDescent="0.25">
      <c r="A233" s="622"/>
      <c r="B233" s="620"/>
      <c r="C233" s="112">
        <f>'натур показатели инновации+добр'!C217</f>
        <v>0</v>
      </c>
      <c r="D233" s="67">
        <f>'натур показатели инновации+добр'!D217</f>
        <v>0</v>
      </c>
      <c r="E233" s="171">
        <f>'патриотика0,31'!D343</f>
        <v>0</v>
      </c>
    </row>
    <row r="234" spans="1:5" hidden="1" x14ac:dyDescent="0.25">
      <c r="A234" s="622"/>
      <c r="B234" s="620"/>
      <c r="C234" s="112">
        <f>'натур показатели инновации+добр'!C218</f>
        <v>0</v>
      </c>
      <c r="D234" s="67">
        <f>'натур показатели инновации+добр'!D218</f>
        <v>0</v>
      </c>
      <c r="E234" s="171">
        <f>'патриотика0,31'!D344</f>
        <v>0</v>
      </c>
    </row>
    <row r="235" spans="1:5" ht="33.75" hidden="1" customHeight="1" x14ac:dyDescent="0.25">
      <c r="A235" s="622"/>
      <c r="B235" s="620"/>
      <c r="C235" s="112">
        <f>'натур показатели инновации+добр'!C219</f>
        <v>0</v>
      </c>
      <c r="D235" s="67">
        <f>'натур показатели инновации+добр'!D219</f>
        <v>0</v>
      </c>
      <c r="E235" s="171">
        <f>'патриотика0,31'!D345</f>
        <v>0</v>
      </c>
    </row>
    <row r="236" spans="1:5" hidden="1" x14ac:dyDescent="0.25">
      <c r="A236" s="622"/>
      <c r="B236" s="620"/>
      <c r="C236" s="112">
        <f>'натур показатели инновации+добр'!C220</f>
        <v>0</v>
      </c>
      <c r="D236" s="67">
        <f>'натур показатели инновации+добр'!D220</f>
        <v>0</v>
      </c>
      <c r="E236" s="171">
        <f>'патриотика0,31'!D346</f>
        <v>0</v>
      </c>
    </row>
    <row r="237" spans="1:5" hidden="1" x14ac:dyDescent="0.25">
      <c r="A237" s="622"/>
      <c r="B237" s="620"/>
      <c r="C237" s="112">
        <f>'натур показатели инновации+добр'!C221</f>
        <v>0</v>
      </c>
      <c r="D237" s="67">
        <f>'натур показатели инновации+добр'!D221</f>
        <v>0</v>
      </c>
      <c r="E237" s="171">
        <f>'патриотика0,31'!D347</f>
        <v>0</v>
      </c>
    </row>
    <row r="238" spans="1:5" hidden="1" x14ac:dyDescent="0.25">
      <c r="A238" s="622"/>
      <c r="B238" s="620"/>
      <c r="C238" s="112">
        <f>'натур показатели инновации+добр'!C222</f>
        <v>0</v>
      </c>
      <c r="D238" s="67">
        <f>'натур показатели инновации+добр'!D222</f>
        <v>0</v>
      </c>
      <c r="E238" s="171">
        <f>'патриотика0,31'!D348</f>
        <v>0</v>
      </c>
    </row>
    <row r="239" spans="1:5" hidden="1" x14ac:dyDescent="0.25">
      <c r="A239" s="622"/>
      <c r="B239" s="620"/>
      <c r="C239" s="112">
        <f>'натур показатели инновации+добр'!C223</f>
        <v>0</v>
      </c>
      <c r="D239" s="67">
        <f>'натур показатели инновации+добр'!D223</f>
        <v>0</v>
      </c>
      <c r="E239" s="171">
        <f>'патриотика0,31'!D349</f>
        <v>0</v>
      </c>
    </row>
    <row r="240" spans="1:5" hidden="1" x14ac:dyDescent="0.25">
      <c r="A240" s="622"/>
      <c r="B240" s="620"/>
      <c r="C240" s="112">
        <f>'натур показатели инновации+добр'!C224</f>
        <v>0</v>
      </c>
      <c r="D240" s="67">
        <f>'натур показатели инновации+добр'!D224</f>
        <v>0</v>
      </c>
      <c r="E240" s="171">
        <f>'патриотика0,31'!D350</f>
        <v>0</v>
      </c>
    </row>
    <row r="241" spans="1:5" hidden="1" x14ac:dyDescent="0.25">
      <c r="A241" s="622"/>
      <c r="B241" s="620"/>
      <c r="C241" s="112">
        <f>'натур показатели инновации+добр'!C225</f>
        <v>0</v>
      </c>
      <c r="D241" s="67">
        <f>'натур показатели инновации+добр'!D225</f>
        <v>0</v>
      </c>
      <c r="E241" s="171">
        <f>'патриотика0,31'!D351</f>
        <v>0</v>
      </c>
    </row>
    <row r="242" spans="1:5" hidden="1" x14ac:dyDescent="0.25">
      <c r="A242" s="622"/>
      <c r="B242" s="620"/>
      <c r="C242" s="112">
        <f>'натур показатели инновации+добр'!C226</f>
        <v>0</v>
      </c>
      <c r="D242" s="67">
        <f>'натур показатели инновации+добр'!D226</f>
        <v>0</v>
      </c>
      <c r="E242" s="171">
        <f>'патриотика0,31'!D352</f>
        <v>0</v>
      </c>
    </row>
    <row r="243" spans="1:5" hidden="1" x14ac:dyDescent="0.25">
      <c r="A243" s="622"/>
      <c r="B243" s="620"/>
      <c r="C243" s="112">
        <f>'натур показатели инновации+добр'!C227</f>
        <v>0</v>
      </c>
      <c r="D243" s="67">
        <f>'натур показатели инновации+добр'!D227</f>
        <v>0</v>
      </c>
      <c r="E243" s="171">
        <f>'патриотика0,31'!D353</f>
        <v>0</v>
      </c>
    </row>
    <row r="244" spans="1:5" hidden="1" x14ac:dyDescent="0.25">
      <c r="A244" s="622"/>
      <c r="B244" s="620"/>
      <c r="C244" s="112">
        <f>'натур показатели инновации+добр'!C228</f>
        <v>0</v>
      </c>
      <c r="D244" s="67">
        <f>'натур показатели инновации+добр'!D228</f>
        <v>0</v>
      </c>
      <c r="E244" s="171">
        <f>'патриотика0,31'!D354</f>
        <v>0</v>
      </c>
    </row>
    <row r="245" spans="1:5" hidden="1" x14ac:dyDescent="0.25">
      <c r="A245" s="622"/>
      <c r="B245" s="620"/>
      <c r="C245" s="112">
        <f>'натур показатели инновации+добр'!C229</f>
        <v>0</v>
      </c>
      <c r="D245" s="67">
        <f>'натур показатели инновации+добр'!D229</f>
        <v>0</v>
      </c>
      <c r="E245" s="171">
        <f>'патриотика0,31'!D355</f>
        <v>0</v>
      </c>
    </row>
    <row r="246" spans="1:5" hidden="1" x14ac:dyDescent="0.25">
      <c r="A246" s="622"/>
      <c r="B246" s="620"/>
      <c r="C246" s="112">
        <f>'натур показатели инновации+добр'!C230</f>
        <v>0</v>
      </c>
      <c r="D246" s="67">
        <f>'натур показатели инновации+добр'!D230</f>
        <v>0</v>
      </c>
      <c r="E246" s="171">
        <f>'патриотика0,31'!D356</f>
        <v>0</v>
      </c>
    </row>
    <row r="247" spans="1:5" hidden="1" x14ac:dyDescent="0.25">
      <c r="A247" s="622"/>
      <c r="B247" s="620"/>
      <c r="C247" s="112">
        <f>'натур показатели инновации+добр'!C231</f>
        <v>0</v>
      </c>
      <c r="D247" s="67">
        <f>'натур показатели инновации+добр'!D231</f>
        <v>0</v>
      </c>
      <c r="E247" s="171">
        <f>'патриотика0,31'!D357</f>
        <v>0</v>
      </c>
    </row>
    <row r="248" spans="1:5" hidden="1" x14ac:dyDescent="0.25">
      <c r="A248" s="622"/>
      <c r="B248" s="620"/>
      <c r="C248" s="112">
        <f>'натур показатели инновации+добр'!C232</f>
        <v>0</v>
      </c>
      <c r="D248" s="67">
        <f>'натур показатели инновации+добр'!D232</f>
        <v>0</v>
      </c>
      <c r="E248" s="171">
        <f>'патриотика0,31'!D358</f>
        <v>0</v>
      </c>
    </row>
    <row r="249" spans="1:5" hidden="1" x14ac:dyDescent="0.25">
      <c r="A249" s="622"/>
      <c r="B249" s="620"/>
      <c r="C249" s="112">
        <f>'натур показатели инновации+добр'!C233</f>
        <v>0</v>
      </c>
      <c r="D249" s="67">
        <f>'натур показатели инновации+добр'!D233</f>
        <v>0</v>
      </c>
      <c r="E249" s="171">
        <f>'патриотика0,31'!D359</f>
        <v>0</v>
      </c>
    </row>
    <row r="250" spans="1:5" hidden="1" x14ac:dyDescent="0.25">
      <c r="A250" s="622"/>
      <c r="B250" s="620"/>
      <c r="C250" s="112">
        <f>'натур показатели инновации+добр'!C234</f>
        <v>0</v>
      </c>
      <c r="D250" s="67">
        <f>'натур показатели инновации+добр'!D234</f>
        <v>0</v>
      </c>
      <c r="E250" s="171">
        <f>'патриотика0,31'!D360</f>
        <v>0</v>
      </c>
    </row>
    <row r="251" spans="1:5" hidden="1" x14ac:dyDescent="0.25">
      <c r="A251" s="622"/>
      <c r="B251" s="620"/>
      <c r="C251" s="112">
        <f>'натур показатели инновации+добр'!C235</f>
        <v>0</v>
      </c>
      <c r="D251" s="67">
        <f>'натур показатели инновации+добр'!D235</f>
        <v>0</v>
      </c>
      <c r="E251" s="171">
        <f>'патриотика0,31'!D361</f>
        <v>0</v>
      </c>
    </row>
    <row r="252" spans="1:5" hidden="1" x14ac:dyDescent="0.25">
      <c r="A252" s="622"/>
      <c r="B252" s="620"/>
      <c r="C252" s="112">
        <f>'натур показатели инновации+добр'!C236</f>
        <v>0</v>
      </c>
      <c r="D252" s="67">
        <f>'натур показатели инновации+добр'!D236</f>
        <v>0</v>
      </c>
      <c r="E252" s="171">
        <f>'патриотика0,31'!D362</f>
        <v>0</v>
      </c>
    </row>
    <row r="253" spans="1:5" hidden="1" x14ac:dyDescent="0.25">
      <c r="A253" s="622"/>
      <c r="B253" s="620"/>
      <c r="C253" s="112">
        <f>'натур показатели инновации+добр'!C237</f>
        <v>0</v>
      </c>
      <c r="D253" s="67">
        <f>'натур показатели инновации+добр'!D237</f>
        <v>0</v>
      </c>
      <c r="E253" s="171">
        <f>'патриотика0,31'!D363</f>
        <v>0</v>
      </c>
    </row>
    <row r="254" spans="1:5" hidden="1" x14ac:dyDescent="0.25">
      <c r="A254" s="622"/>
      <c r="B254" s="620"/>
      <c r="C254" s="112">
        <f>'натур показатели инновации+добр'!C238</f>
        <v>0</v>
      </c>
      <c r="D254" s="67">
        <f>'натур показатели инновации+добр'!D238</f>
        <v>0</v>
      </c>
      <c r="E254" s="171">
        <f>'патриотика0,31'!D364</f>
        <v>0</v>
      </c>
    </row>
    <row r="255" spans="1:5" hidden="1" x14ac:dyDescent="0.25">
      <c r="A255" s="622"/>
      <c r="B255" s="620"/>
      <c r="C255" s="112">
        <f>'натур показатели инновации+добр'!C239</f>
        <v>0</v>
      </c>
      <c r="D255" s="67">
        <f>'натур показатели инновации+добр'!D239</f>
        <v>0</v>
      </c>
      <c r="E255" s="171">
        <f>'патриотика0,31'!D365</f>
        <v>0</v>
      </c>
    </row>
    <row r="256" spans="1:5" hidden="1" x14ac:dyDescent="0.25">
      <c r="A256" s="622"/>
      <c r="B256" s="620"/>
      <c r="C256" s="112">
        <f>'натур показатели инновации+добр'!C240</f>
        <v>0</v>
      </c>
      <c r="D256" s="67">
        <f>'натур показатели инновации+добр'!D240</f>
        <v>0</v>
      </c>
      <c r="E256" s="171">
        <f>'патриотика0,31'!D366</f>
        <v>0</v>
      </c>
    </row>
    <row r="257" spans="1:5" hidden="1" x14ac:dyDescent="0.25">
      <c r="A257" s="622"/>
      <c r="B257" s="620"/>
      <c r="C257" s="112">
        <f>'натур показатели инновации+добр'!C241</f>
        <v>0</v>
      </c>
      <c r="D257" s="67">
        <f>'натур показатели инновации+добр'!D241</f>
        <v>0</v>
      </c>
      <c r="E257" s="171">
        <f>'патриотика0,31'!D367</f>
        <v>0</v>
      </c>
    </row>
    <row r="258" spans="1:5" hidden="1" x14ac:dyDescent="0.25">
      <c r="A258" s="622"/>
      <c r="B258" s="620"/>
      <c r="C258" s="112">
        <f>'натур показатели инновации+добр'!C242</f>
        <v>0</v>
      </c>
      <c r="D258" s="67">
        <f>'натур показатели инновации+добр'!D242</f>
        <v>0</v>
      </c>
      <c r="E258" s="171">
        <f>'патриотика0,31'!D368</f>
        <v>0</v>
      </c>
    </row>
    <row r="259" spans="1:5" hidden="1" x14ac:dyDescent="0.25">
      <c r="A259" s="622"/>
      <c r="B259" s="620"/>
      <c r="C259" s="112">
        <f>'натур показатели инновации+добр'!C243</f>
        <v>0</v>
      </c>
      <c r="D259" s="67">
        <f>'натур показатели инновации+добр'!D243</f>
        <v>0</v>
      </c>
      <c r="E259" s="171">
        <f>'патриотика0,31'!D369</f>
        <v>0</v>
      </c>
    </row>
    <row r="260" spans="1:5" hidden="1" x14ac:dyDescent="0.25">
      <c r="A260" s="622"/>
      <c r="B260" s="620"/>
      <c r="C260" s="112">
        <f>'натур показатели инновации+добр'!C244</f>
        <v>0</v>
      </c>
      <c r="D260" s="67">
        <f>'натур показатели инновации+добр'!D244</f>
        <v>0</v>
      </c>
      <c r="E260" s="171">
        <f>'патриотика0,31'!D370</f>
        <v>0</v>
      </c>
    </row>
    <row r="261" spans="1:5" hidden="1" x14ac:dyDescent="0.25">
      <c r="A261" s="622"/>
      <c r="B261" s="620"/>
      <c r="C261" s="112">
        <f>'натур показатели инновации+добр'!C245</f>
        <v>0</v>
      </c>
      <c r="D261" s="67">
        <f>'натур показатели инновации+добр'!D245</f>
        <v>0</v>
      </c>
      <c r="E261" s="171">
        <f>'патриотика0,31'!D371</f>
        <v>0</v>
      </c>
    </row>
    <row r="262" spans="1:5" hidden="1" x14ac:dyDescent="0.25">
      <c r="A262" s="622"/>
      <c r="B262" s="620"/>
      <c r="C262" s="112">
        <f>'натур показатели инновации+добр'!C246</f>
        <v>0</v>
      </c>
      <c r="D262" s="67">
        <f>'натур показатели инновации+добр'!D246</f>
        <v>0</v>
      </c>
      <c r="E262" s="171">
        <f>'патриотика0,31'!D372</f>
        <v>0</v>
      </c>
    </row>
    <row r="263" spans="1:5" hidden="1" x14ac:dyDescent="0.25">
      <c r="A263" s="622"/>
      <c r="B263" s="620"/>
      <c r="C263" s="112">
        <f>'натур показатели инновации+добр'!C247</f>
        <v>0</v>
      </c>
      <c r="D263" s="67">
        <f>'натур показатели инновации+добр'!D247</f>
        <v>0</v>
      </c>
      <c r="E263" s="171">
        <f>'патриотика0,31'!D373</f>
        <v>0</v>
      </c>
    </row>
    <row r="264" spans="1:5" hidden="1" x14ac:dyDescent="0.25">
      <c r="A264" s="622"/>
      <c r="B264" s="620"/>
      <c r="C264" s="112">
        <f>'натур показатели инновации+добр'!C248</f>
        <v>0</v>
      </c>
      <c r="D264" s="67">
        <f>'натур показатели инновации+добр'!D248</f>
        <v>0</v>
      </c>
      <c r="E264" s="171">
        <f>'патриотика0,31'!D374</f>
        <v>0</v>
      </c>
    </row>
    <row r="265" spans="1:5" hidden="1" x14ac:dyDescent="0.25">
      <c r="A265" s="622"/>
      <c r="B265" s="620"/>
      <c r="C265" s="112">
        <f>'натур показатели инновации+добр'!C249</f>
        <v>0</v>
      </c>
      <c r="D265" s="67">
        <f>'натур показатели инновации+добр'!D249</f>
        <v>0</v>
      </c>
      <c r="E265" s="171">
        <f>'патриотика0,31'!D375</f>
        <v>0</v>
      </c>
    </row>
    <row r="266" spans="1:5" hidden="1" x14ac:dyDescent="0.25">
      <c r="A266" s="622"/>
      <c r="B266" s="620"/>
      <c r="C266" s="112">
        <f>'натур показатели инновации+добр'!C250</f>
        <v>0</v>
      </c>
      <c r="D266" s="67">
        <f>'натур показатели инновации+добр'!D250</f>
        <v>0</v>
      </c>
      <c r="E266" s="171">
        <f>'патриотика0,31'!D376</f>
        <v>0</v>
      </c>
    </row>
    <row r="267" spans="1:5" hidden="1" x14ac:dyDescent="0.25">
      <c r="A267" s="622"/>
      <c r="B267" s="620"/>
      <c r="C267" s="112">
        <f>'натур показатели инновации+добр'!C251</f>
        <v>0</v>
      </c>
      <c r="D267" s="67">
        <f>'натур показатели инновации+добр'!D251</f>
        <v>0</v>
      </c>
      <c r="E267" s="171">
        <f>'патриотика0,31'!D377</f>
        <v>0</v>
      </c>
    </row>
    <row r="268" spans="1:5" hidden="1" x14ac:dyDescent="0.25">
      <c r="A268" s="622"/>
      <c r="B268" s="620"/>
      <c r="C268" s="112">
        <f>'натур показатели инновации+добр'!C252</f>
        <v>0</v>
      </c>
      <c r="D268" s="67">
        <f>'натур показатели инновации+добр'!D252</f>
        <v>0</v>
      </c>
      <c r="E268" s="171">
        <f>'патриотика0,31'!D378</f>
        <v>0</v>
      </c>
    </row>
    <row r="269" spans="1:5" hidden="1" x14ac:dyDescent="0.25">
      <c r="A269" s="622"/>
      <c r="B269" s="620"/>
      <c r="C269" s="112">
        <f>'натур показатели инновации+добр'!C253</f>
        <v>0</v>
      </c>
      <c r="D269" s="67">
        <f>'натур показатели инновации+добр'!D253</f>
        <v>0</v>
      </c>
      <c r="E269" s="171">
        <f>'патриотика0,31'!D379</f>
        <v>0</v>
      </c>
    </row>
    <row r="270" spans="1:5" hidden="1" x14ac:dyDescent="0.25">
      <c r="A270" s="622"/>
      <c r="B270" s="620"/>
      <c r="C270" s="112">
        <f>'натур показатели инновации+добр'!C254</f>
        <v>0</v>
      </c>
      <c r="D270" s="67">
        <f>'натур показатели инновации+добр'!D254</f>
        <v>0</v>
      </c>
      <c r="E270" s="171">
        <f>'патриотика0,31'!D380</f>
        <v>0</v>
      </c>
    </row>
    <row r="271" spans="1:5" hidden="1" x14ac:dyDescent="0.25">
      <c r="A271" s="622"/>
      <c r="B271" s="620"/>
      <c r="C271" s="112">
        <f>'натур показатели инновации+добр'!C255</f>
        <v>0</v>
      </c>
      <c r="D271" s="67">
        <f>'натур показатели инновации+добр'!D255</f>
        <v>0</v>
      </c>
      <c r="E271" s="171">
        <f>'патриотика0,31'!D381</f>
        <v>0</v>
      </c>
    </row>
    <row r="272" spans="1:5" hidden="1" x14ac:dyDescent="0.25">
      <c r="A272" s="622"/>
      <c r="B272" s="620"/>
      <c r="C272" s="112">
        <f>'натур показатели инновации+добр'!C256</f>
        <v>0</v>
      </c>
      <c r="D272" s="67">
        <f>'натур показатели инновации+добр'!D256</f>
        <v>0</v>
      </c>
      <c r="E272" s="171">
        <f>'патриотика0,31'!D382</f>
        <v>0</v>
      </c>
    </row>
    <row r="273" spans="1:5" hidden="1" x14ac:dyDescent="0.25">
      <c r="A273" s="622"/>
      <c r="B273" s="620"/>
      <c r="C273" s="112">
        <f>'натур показатели инновации+добр'!C257</f>
        <v>0</v>
      </c>
      <c r="D273" s="67">
        <f>'натур показатели инновации+добр'!D257</f>
        <v>0</v>
      </c>
      <c r="E273" s="171">
        <f>'патриотика0,31'!D383</f>
        <v>0</v>
      </c>
    </row>
    <row r="274" spans="1:5" hidden="1" x14ac:dyDescent="0.25">
      <c r="A274" s="622"/>
      <c r="B274" s="620"/>
      <c r="C274" s="112">
        <f>'натур показатели инновации+добр'!C258</f>
        <v>0</v>
      </c>
      <c r="D274" s="67">
        <f>'натур показатели инновации+добр'!D258</f>
        <v>0</v>
      </c>
      <c r="E274" s="171">
        <f>'патриотика0,31'!D384</f>
        <v>0</v>
      </c>
    </row>
    <row r="275" spans="1:5" hidden="1" x14ac:dyDescent="0.25">
      <c r="A275" s="622"/>
      <c r="B275" s="620"/>
      <c r="C275" s="112">
        <f>'натур показатели инновации+добр'!C259</f>
        <v>0</v>
      </c>
      <c r="D275" s="67">
        <f>'натур показатели инновации+добр'!D259</f>
        <v>0</v>
      </c>
      <c r="E275" s="171">
        <f>'патриотика0,31'!D385</f>
        <v>0</v>
      </c>
    </row>
    <row r="276" spans="1:5" hidden="1" x14ac:dyDescent="0.25">
      <c r="A276" s="622"/>
      <c r="B276" s="620"/>
      <c r="C276" s="112">
        <f>'натур показатели инновации+добр'!C260</f>
        <v>0</v>
      </c>
      <c r="D276" s="67">
        <f>'натур показатели инновации+добр'!D260</f>
        <v>0</v>
      </c>
      <c r="E276" s="171">
        <f>'патриотика0,31'!D386</f>
        <v>0</v>
      </c>
    </row>
    <row r="277" spans="1:5" hidden="1" x14ac:dyDescent="0.25">
      <c r="A277" s="622"/>
      <c r="B277" s="620"/>
      <c r="C277" s="112">
        <f>'натур показатели инновации+добр'!C261</f>
        <v>0</v>
      </c>
      <c r="D277" s="67">
        <f>'натур показатели инновации+добр'!D261</f>
        <v>0</v>
      </c>
      <c r="E277" s="171">
        <f>'патриотика0,31'!D387</f>
        <v>0</v>
      </c>
    </row>
    <row r="278" spans="1:5" hidden="1" x14ac:dyDescent="0.25">
      <c r="A278" s="622"/>
      <c r="B278" s="620"/>
      <c r="C278" s="112">
        <f>'натур показатели инновации+добр'!C262</f>
        <v>0</v>
      </c>
      <c r="D278" s="67">
        <f>'натур показатели инновации+добр'!D262</f>
        <v>0</v>
      </c>
      <c r="E278" s="171">
        <f>'патриотика0,31'!D388</f>
        <v>0</v>
      </c>
    </row>
    <row r="279" spans="1:5" hidden="1" x14ac:dyDescent="0.25">
      <c r="A279" s="622"/>
      <c r="B279" s="620"/>
      <c r="C279" s="112">
        <f>'натур показатели инновации+добр'!C263</f>
        <v>0</v>
      </c>
      <c r="D279" s="67">
        <f>'натур показатели инновации+добр'!D263</f>
        <v>0</v>
      </c>
      <c r="E279" s="171">
        <f>'патриотика0,31'!D389</f>
        <v>0</v>
      </c>
    </row>
    <row r="280" spans="1:5" hidden="1" x14ac:dyDescent="0.25">
      <c r="A280" s="622"/>
      <c r="B280" s="620"/>
      <c r="C280" s="112">
        <f>'натур показатели инновации+добр'!C264</f>
        <v>0</v>
      </c>
      <c r="D280" s="67">
        <f>'натур показатели инновации+добр'!D264</f>
        <v>0</v>
      </c>
      <c r="E280" s="171">
        <f>'патриотика0,31'!D390</f>
        <v>0</v>
      </c>
    </row>
    <row r="281" spans="1:5" hidden="1" x14ac:dyDescent="0.25">
      <c r="A281" s="622"/>
      <c r="B281" s="620"/>
      <c r="C281" s="112">
        <f>'натур показатели инновации+добр'!C265</f>
        <v>0</v>
      </c>
      <c r="D281" s="67">
        <f>'натур показатели инновации+добр'!D265</f>
        <v>0</v>
      </c>
      <c r="E281" s="171">
        <f>'патриотика0,31'!D391</f>
        <v>0</v>
      </c>
    </row>
    <row r="282" spans="1:5" hidden="1" x14ac:dyDescent="0.25">
      <c r="A282" s="622"/>
      <c r="B282" s="620"/>
      <c r="C282" s="112">
        <f>'натур показатели инновации+добр'!C266</f>
        <v>0</v>
      </c>
      <c r="D282" s="67">
        <f>'натур показатели инновации+добр'!D266</f>
        <v>0</v>
      </c>
      <c r="E282" s="171">
        <f>'патриотика0,31'!D392</f>
        <v>0</v>
      </c>
    </row>
    <row r="283" spans="1:5" hidden="1" x14ac:dyDescent="0.25">
      <c r="A283" s="622"/>
      <c r="B283" s="620"/>
      <c r="C283" s="112">
        <f>'натур показатели инновации+добр'!C267</f>
        <v>0</v>
      </c>
      <c r="D283" s="67">
        <f>'натур показатели инновации+добр'!D267</f>
        <v>0</v>
      </c>
      <c r="E283" s="171">
        <f>'патриотика0,31'!D393</f>
        <v>0</v>
      </c>
    </row>
    <row r="284" spans="1:5" hidden="1" x14ac:dyDescent="0.25">
      <c r="A284" s="622"/>
      <c r="B284" s="620"/>
      <c r="C284" s="112">
        <f>'натур показатели инновации+добр'!C268</f>
        <v>0</v>
      </c>
      <c r="D284" s="67">
        <f>'натур показатели инновации+добр'!D268</f>
        <v>0</v>
      </c>
      <c r="E284" s="171">
        <f>'патриотика0,31'!D394</f>
        <v>0</v>
      </c>
    </row>
    <row r="285" spans="1:5" hidden="1" x14ac:dyDescent="0.25">
      <c r="A285" s="622"/>
      <c r="B285" s="620"/>
      <c r="C285" s="112">
        <f>'натур показатели инновации+добр'!C269</f>
        <v>0</v>
      </c>
      <c r="D285" s="67">
        <f>'натур показатели инновации+добр'!D269</f>
        <v>0</v>
      </c>
      <c r="E285" s="171">
        <f>'патриотика0,31'!D395</f>
        <v>0</v>
      </c>
    </row>
    <row r="286" spans="1:5" hidden="1" x14ac:dyDescent="0.25">
      <c r="A286" s="622"/>
      <c r="B286" s="620"/>
      <c r="C286" s="112">
        <f>'натур показатели инновации+добр'!C270</f>
        <v>0</v>
      </c>
      <c r="D286" s="67">
        <f>'натур показатели инновации+добр'!D270</f>
        <v>0</v>
      </c>
      <c r="E286" s="171">
        <f>'патриотика0,31'!D396</f>
        <v>0</v>
      </c>
    </row>
    <row r="287" spans="1:5" hidden="1" x14ac:dyDescent="0.25">
      <c r="A287" s="622"/>
      <c r="B287" s="620"/>
      <c r="C287" s="112">
        <f>'натур показатели инновации+добр'!C271</f>
        <v>0</v>
      </c>
      <c r="D287" s="67">
        <f>'натур показатели инновации+добр'!D271</f>
        <v>0</v>
      </c>
      <c r="E287" s="171">
        <f>'патриотика0,31'!D397</f>
        <v>0</v>
      </c>
    </row>
    <row r="288" spans="1:5" hidden="1" x14ac:dyDescent="0.25">
      <c r="A288" s="622"/>
      <c r="B288" s="620"/>
      <c r="C288" s="112">
        <f>'натур показатели инновации+добр'!C272</f>
        <v>0</v>
      </c>
      <c r="D288" s="67">
        <f>'натур показатели инновации+добр'!D272</f>
        <v>0</v>
      </c>
      <c r="E288" s="171">
        <f>'патриотика0,31'!D398</f>
        <v>0</v>
      </c>
    </row>
    <row r="289" spans="1:5" hidden="1" x14ac:dyDescent="0.25">
      <c r="A289" s="622"/>
      <c r="B289" s="620"/>
      <c r="C289" s="112">
        <f>'натур показатели инновации+добр'!C273</f>
        <v>0</v>
      </c>
      <c r="D289" s="67">
        <f>'натур показатели инновации+добр'!D273</f>
        <v>0</v>
      </c>
      <c r="E289" s="171">
        <f>'патриотика0,31'!D399</f>
        <v>0</v>
      </c>
    </row>
    <row r="290" spans="1:5" hidden="1" x14ac:dyDescent="0.25">
      <c r="A290" s="622"/>
      <c r="B290" s="620"/>
      <c r="C290" s="112">
        <f>'натур показатели инновации+добр'!C274</f>
        <v>0</v>
      </c>
      <c r="D290" s="67">
        <f>'натур показатели инновации+добр'!D274</f>
        <v>0</v>
      </c>
      <c r="E290" s="171">
        <f>'патриотика0,31'!D400</f>
        <v>0</v>
      </c>
    </row>
    <row r="291" spans="1:5" hidden="1" x14ac:dyDescent="0.25">
      <c r="A291" s="622"/>
      <c r="B291" s="620"/>
      <c r="C291" s="112">
        <f>'натур показатели инновации+добр'!C275</f>
        <v>0</v>
      </c>
      <c r="D291" s="67">
        <f>'натур показатели инновации+добр'!D275</f>
        <v>0</v>
      </c>
      <c r="E291" s="171">
        <f>'патриотика0,31'!D401</f>
        <v>0</v>
      </c>
    </row>
    <row r="292" spans="1:5" hidden="1" x14ac:dyDescent="0.25">
      <c r="A292" s="622"/>
      <c r="B292" s="620"/>
      <c r="C292" s="112">
        <f>'натур показатели инновации+добр'!C276</f>
        <v>0</v>
      </c>
      <c r="D292" s="67">
        <f>'натур показатели инновации+добр'!D276</f>
        <v>0</v>
      </c>
      <c r="E292" s="171">
        <f>'патриотика0,31'!D402</f>
        <v>0</v>
      </c>
    </row>
    <row r="293" spans="1:5" hidden="1" x14ac:dyDescent="0.25">
      <c r="A293" s="622"/>
      <c r="B293" s="620"/>
      <c r="C293" s="112">
        <f>'натур показатели инновации+добр'!C277</f>
        <v>0</v>
      </c>
      <c r="D293" s="67">
        <f>'натур показатели инновации+добр'!D277</f>
        <v>0</v>
      </c>
      <c r="E293" s="171">
        <f>'патриотика0,31'!D403</f>
        <v>0</v>
      </c>
    </row>
    <row r="294" spans="1:5" hidden="1" x14ac:dyDescent="0.25">
      <c r="A294" s="622"/>
      <c r="B294" s="620"/>
      <c r="C294" s="112">
        <f>'натур показатели инновации+добр'!C278</f>
        <v>0</v>
      </c>
      <c r="D294" s="67">
        <f>'натур показатели инновации+добр'!D278</f>
        <v>0</v>
      </c>
      <c r="E294" s="171">
        <f>'патриотика0,31'!D404</f>
        <v>0</v>
      </c>
    </row>
    <row r="295" spans="1:5" hidden="1" x14ac:dyDescent="0.25">
      <c r="A295" s="622"/>
      <c r="B295" s="620"/>
      <c r="C295" s="112">
        <f>'натур показатели инновации+добр'!C279</f>
        <v>0</v>
      </c>
      <c r="D295" s="67">
        <f>'натур показатели инновации+добр'!D279</f>
        <v>0</v>
      </c>
      <c r="E295" s="171">
        <f>'патриотика0,31'!D405</f>
        <v>0</v>
      </c>
    </row>
    <row r="296" spans="1:5" hidden="1" x14ac:dyDescent="0.25">
      <c r="A296" s="622"/>
      <c r="B296" s="620"/>
      <c r="C296" s="112">
        <f>'натур показатели инновации+добр'!C280</f>
        <v>0</v>
      </c>
      <c r="D296" s="67">
        <f>'натур показатели инновации+добр'!D280</f>
        <v>0</v>
      </c>
      <c r="E296" s="171">
        <f>'патриотика0,31'!D406</f>
        <v>0</v>
      </c>
    </row>
    <row r="297" spans="1:5" hidden="1" x14ac:dyDescent="0.25">
      <c r="A297" s="622"/>
      <c r="B297" s="620"/>
      <c r="C297" s="112">
        <f>'натур показатели инновации+добр'!C281</f>
        <v>0</v>
      </c>
      <c r="D297" s="67">
        <f>'натур показатели инновации+добр'!D281</f>
        <v>0</v>
      </c>
      <c r="E297" s="171">
        <f>'патриотика0,31'!D407</f>
        <v>0</v>
      </c>
    </row>
    <row r="298" spans="1:5" hidden="1" x14ac:dyDescent="0.25">
      <c r="A298" s="622"/>
      <c r="B298" s="620"/>
      <c r="C298" s="112">
        <f>'натур показатели инновации+добр'!C282</f>
        <v>0</v>
      </c>
      <c r="D298" s="67">
        <f>'натур показатели инновации+добр'!D282</f>
        <v>0</v>
      </c>
      <c r="E298" s="171">
        <f>'патриотика0,31'!D408</f>
        <v>0</v>
      </c>
    </row>
    <row r="299" spans="1:5" hidden="1" x14ac:dyDescent="0.25">
      <c r="A299" s="622"/>
      <c r="B299" s="620"/>
      <c r="C299" s="112">
        <f>'натур показатели инновации+добр'!C283</f>
        <v>0</v>
      </c>
      <c r="D299" s="67">
        <f>'натур показатели инновации+добр'!D283</f>
        <v>0</v>
      </c>
      <c r="E299" s="171">
        <f>'патриотика0,31'!D409</f>
        <v>0</v>
      </c>
    </row>
    <row r="300" spans="1:5" hidden="1" x14ac:dyDescent="0.25">
      <c r="A300" s="622"/>
      <c r="B300" s="620"/>
      <c r="C300" s="112">
        <f>'натур показатели инновации+добр'!C284</f>
        <v>0</v>
      </c>
      <c r="D300" s="67">
        <f>'натур показатели инновации+добр'!D284</f>
        <v>0</v>
      </c>
      <c r="E300" s="171">
        <f>'патриотика0,31'!D410</f>
        <v>0</v>
      </c>
    </row>
    <row r="301" spans="1:5" hidden="1" x14ac:dyDescent="0.25">
      <c r="A301" s="622"/>
      <c r="B301" s="620"/>
      <c r="C301" s="112">
        <f>'натур показатели инновации+добр'!C285</f>
        <v>0</v>
      </c>
      <c r="D301" s="67">
        <f>'натур показатели инновации+добр'!D285</f>
        <v>0</v>
      </c>
      <c r="E301" s="171">
        <f>'патриотика0,31'!D411</f>
        <v>0</v>
      </c>
    </row>
    <row r="302" spans="1:5" hidden="1" x14ac:dyDescent="0.25">
      <c r="A302" s="622"/>
      <c r="B302" s="620"/>
      <c r="C302" s="112">
        <f>'натур показатели инновации+добр'!C286</f>
        <v>0</v>
      </c>
      <c r="D302" s="67">
        <f>'натур показатели инновации+добр'!D286</f>
        <v>0</v>
      </c>
      <c r="E302" s="171">
        <f>'патриотика0,31'!D412</f>
        <v>0</v>
      </c>
    </row>
    <row r="303" spans="1:5" hidden="1" x14ac:dyDescent="0.25">
      <c r="A303" s="622"/>
      <c r="B303" s="620"/>
      <c r="C303" s="112">
        <f>'натур показатели инновации+добр'!C287</f>
        <v>0</v>
      </c>
      <c r="D303" s="67">
        <f>'натур показатели инновации+добр'!D287</f>
        <v>0</v>
      </c>
      <c r="E303" s="171">
        <f>'патриотика0,31'!D413</f>
        <v>0</v>
      </c>
    </row>
    <row r="304" spans="1:5" hidden="1" x14ac:dyDescent="0.25">
      <c r="A304" s="622"/>
      <c r="B304" s="620"/>
      <c r="C304" s="112">
        <f>'натур показатели инновации+добр'!C288</f>
        <v>0</v>
      </c>
      <c r="D304" s="67">
        <f>'натур показатели инновации+добр'!D288</f>
        <v>0</v>
      </c>
      <c r="E304" s="171">
        <f>'патриотика0,31'!D414</f>
        <v>0</v>
      </c>
    </row>
    <row r="305" spans="1:5" hidden="1" x14ac:dyDescent="0.25">
      <c r="A305" s="622"/>
      <c r="B305" s="620"/>
      <c r="C305" s="112">
        <f>'натур показатели инновации+добр'!C289</f>
        <v>0</v>
      </c>
      <c r="D305" s="67">
        <f>'натур показатели инновации+добр'!D289</f>
        <v>0</v>
      </c>
      <c r="E305" s="171">
        <f>'патриотика0,31'!D415</f>
        <v>0</v>
      </c>
    </row>
    <row r="306" spans="1:5" hidden="1" x14ac:dyDescent="0.25">
      <c r="A306" s="622"/>
      <c r="B306" s="620"/>
      <c r="C306" s="112">
        <f>'натур показатели инновации+добр'!C290</f>
        <v>0</v>
      </c>
      <c r="D306" s="67">
        <f>'натур показатели инновации+добр'!D290</f>
        <v>0</v>
      </c>
      <c r="E306" s="171">
        <f>'патриотика0,31'!D416</f>
        <v>0</v>
      </c>
    </row>
    <row r="307" spans="1:5" hidden="1" x14ac:dyDescent="0.25">
      <c r="A307" s="622"/>
      <c r="B307" s="620"/>
      <c r="C307" s="112">
        <f>'натур показатели инновации+добр'!C291</f>
        <v>0</v>
      </c>
      <c r="D307" s="67">
        <f>'натур показатели инновации+добр'!D291</f>
        <v>0</v>
      </c>
      <c r="E307" s="171">
        <f>'патриотика0,31'!D417</f>
        <v>0</v>
      </c>
    </row>
    <row r="308" spans="1:5" hidden="1" x14ac:dyDescent="0.25">
      <c r="A308" s="622"/>
      <c r="B308" s="620"/>
      <c r="C308" s="112">
        <f>'натур показатели инновации+добр'!C292</f>
        <v>0</v>
      </c>
      <c r="D308" s="67">
        <f>'натур показатели инновации+добр'!D292</f>
        <v>0</v>
      </c>
      <c r="E308" s="171">
        <f>'патриотика0,31'!D418</f>
        <v>0</v>
      </c>
    </row>
    <row r="309" spans="1:5" hidden="1" x14ac:dyDescent="0.25">
      <c r="A309" s="622"/>
      <c r="B309" s="620"/>
      <c r="C309" s="112">
        <f>'натур показатели инновации+добр'!C293</f>
        <v>0</v>
      </c>
      <c r="D309" s="67">
        <f>'натур показатели инновации+добр'!D293</f>
        <v>0</v>
      </c>
      <c r="E309" s="171">
        <f>'патриотика0,31'!D419</f>
        <v>0</v>
      </c>
    </row>
    <row r="310" spans="1:5" hidden="1" x14ac:dyDescent="0.25">
      <c r="A310" s="622"/>
      <c r="B310" s="620"/>
      <c r="C310" s="112">
        <f>'натур показатели инновации+добр'!C294</f>
        <v>0</v>
      </c>
      <c r="D310" s="67">
        <f>'натур показатели инновации+добр'!D294</f>
        <v>0</v>
      </c>
      <c r="E310" s="171">
        <f>'патриотика0,31'!D420</f>
        <v>0</v>
      </c>
    </row>
    <row r="311" spans="1:5" hidden="1" x14ac:dyDescent="0.25">
      <c r="A311" s="622"/>
      <c r="B311" s="620"/>
      <c r="C311" s="112">
        <f>'натур показатели инновации+добр'!C295</f>
        <v>0</v>
      </c>
      <c r="D311" s="67">
        <f>'натур показатели инновации+добр'!D295</f>
        <v>0</v>
      </c>
      <c r="E311" s="171">
        <f>'патриотика0,31'!D421</f>
        <v>0</v>
      </c>
    </row>
    <row r="312" spans="1:5" hidden="1" x14ac:dyDescent="0.25">
      <c r="A312" s="622"/>
      <c r="B312" s="620"/>
      <c r="C312" s="112">
        <f>'натур показатели инновации+добр'!C296</f>
        <v>0</v>
      </c>
      <c r="D312" s="67">
        <f>'натур показатели инновации+добр'!D296</f>
        <v>0</v>
      </c>
      <c r="E312" s="171">
        <f>'патриотика0,31'!D422</f>
        <v>0</v>
      </c>
    </row>
    <row r="313" spans="1:5" hidden="1" x14ac:dyDescent="0.25">
      <c r="A313" s="622"/>
      <c r="B313" s="620"/>
      <c r="C313" s="112">
        <f>'натур показатели инновации+добр'!C297</f>
        <v>0</v>
      </c>
      <c r="D313" s="67">
        <f>'натур показатели инновации+добр'!D297</f>
        <v>0</v>
      </c>
      <c r="E313" s="171">
        <f>'патриотика0,31'!D423</f>
        <v>0</v>
      </c>
    </row>
    <row r="314" spans="1:5" hidden="1" x14ac:dyDescent="0.25">
      <c r="A314" s="622"/>
      <c r="B314" s="620"/>
      <c r="C314" s="112">
        <f>'натур показатели инновации+добр'!C298</f>
        <v>0</v>
      </c>
      <c r="D314" s="67">
        <f>'натур показатели инновации+добр'!D298</f>
        <v>0</v>
      </c>
      <c r="E314" s="171">
        <f>'патриотика0,31'!D424</f>
        <v>0</v>
      </c>
    </row>
    <row r="315" spans="1:5" hidden="1" x14ac:dyDescent="0.25">
      <c r="A315" s="622"/>
      <c r="B315" s="620"/>
      <c r="C315" s="112">
        <f>'натур показатели инновации+добр'!C299</f>
        <v>0</v>
      </c>
      <c r="D315" s="67" t="s">
        <v>88</v>
      </c>
      <c r="E315" s="171">
        <f>'патриотика0,31'!D425</f>
        <v>0</v>
      </c>
    </row>
    <row r="316" spans="1:5" hidden="1" x14ac:dyDescent="0.25">
      <c r="A316" s="622"/>
      <c r="B316" s="620"/>
      <c r="C316" s="112">
        <f>'натур показатели инновации+добр'!C300</f>
        <v>0</v>
      </c>
      <c r="D316" s="67" t="s">
        <v>88</v>
      </c>
      <c r="E316" s="171">
        <f>'патриотика0,31'!D426</f>
        <v>0</v>
      </c>
    </row>
    <row r="317" spans="1:5" hidden="1" x14ac:dyDescent="0.25">
      <c r="A317" s="622"/>
      <c r="B317" s="620"/>
      <c r="C317" s="112">
        <f>'натур показатели инновации+добр'!C301</f>
        <v>0</v>
      </c>
      <c r="D317" s="67" t="s">
        <v>88</v>
      </c>
      <c r="E317" s="171">
        <f>'патриотика0,31'!D427</f>
        <v>0</v>
      </c>
    </row>
    <row r="318" spans="1:5" hidden="1" x14ac:dyDescent="0.25">
      <c r="A318" s="622"/>
      <c r="B318" s="620"/>
      <c r="C318" s="112">
        <f>'натур показатели инновации+добр'!C302</f>
        <v>0</v>
      </c>
      <c r="D318" s="67" t="s">
        <v>88</v>
      </c>
      <c r="E318" s="171">
        <f>'патриотика0,31'!D428</f>
        <v>0</v>
      </c>
    </row>
    <row r="319" spans="1:5" hidden="1" x14ac:dyDescent="0.25">
      <c r="A319" s="622"/>
      <c r="B319" s="620"/>
      <c r="C319" s="112">
        <f>'натур показатели инновации+добр'!C303</f>
        <v>0</v>
      </c>
      <c r="D319" s="67" t="s">
        <v>88</v>
      </c>
      <c r="E319" s="171">
        <f>'патриотика0,31'!D429</f>
        <v>0</v>
      </c>
    </row>
    <row r="320" spans="1:5" hidden="1" x14ac:dyDescent="0.25">
      <c r="A320" s="622"/>
      <c r="B320" s="620"/>
      <c r="C320" s="112">
        <f>'натур показатели инновации+добр'!C304</f>
        <v>0</v>
      </c>
      <c r="D320" s="67" t="s">
        <v>88</v>
      </c>
      <c r="E320" s="171">
        <f>'патриотика0,31'!D430</f>
        <v>0</v>
      </c>
    </row>
    <row r="321" spans="1:5" hidden="1" x14ac:dyDescent="0.25">
      <c r="A321" s="622"/>
      <c r="B321" s="620"/>
      <c r="C321" s="112">
        <f>'натур показатели инновации+добр'!C305</f>
        <v>0</v>
      </c>
      <c r="D321" s="67" t="s">
        <v>88</v>
      </c>
      <c r="E321" s="171">
        <f>'патриотика0,31'!D431</f>
        <v>0</v>
      </c>
    </row>
    <row r="322" spans="1:5" hidden="1" x14ac:dyDescent="0.25">
      <c r="A322" s="622"/>
      <c r="B322" s="620"/>
      <c r="C322" s="112">
        <f>'натур показатели инновации+добр'!C306</f>
        <v>0</v>
      </c>
      <c r="D322" s="67" t="s">
        <v>88</v>
      </c>
      <c r="E322" s="171">
        <f>'патриотика0,31'!D432</f>
        <v>0</v>
      </c>
    </row>
    <row r="323" spans="1:5" hidden="1" x14ac:dyDescent="0.25">
      <c r="A323" s="622"/>
      <c r="B323" s="620"/>
      <c r="C323" s="112">
        <f>'натур показатели инновации+добр'!C307</f>
        <v>0</v>
      </c>
      <c r="D323" s="67" t="s">
        <v>88</v>
      </c>
      <c r="E323" s="171">
        <f>'патриотика0,31'!D433</f>
        <v>0</v>
      </c>
    </row>
    <row r="324" spans="1:5" hidden="1" x14ac:dyDescent="0.25">
      <c r="A324" s="622"/>
      <c r="B324" s="620"/>
      <c r="C324" s="112">
        <f>'натур показатели инновации+добр'!C308</f>
        <v>0</v>
      </c>
      <c r="D324" s="67" t="s">
        <v>88</v>
      </c>
      <c r="E324" s="171">
        <f>'патриотика0,31'!D434</f>
        <v>0</v>
      </c>
    </row>
    <row r="325" spans="1:5" hidden="1" x14ac:dyDescent="0.25">
      <c r="A325" s="622"/>
      <c r="B325" s="620"/>
      <c r="C325" s="112">
        <f>'натур показатели инновации+добр'!C309</f>
        <v>0</v>
      </c>
      <c r="D325" s="67" t="s">
        <v>88</v>
      </c>
      <c r="E325" s="171">
        <f>'патриотика0,31'!D435</f>
        <v>0</v>
      </c>
    </row>
    <row r="326" spans="1:5" hidden="1" x14ac:dyDescent="0.25">
      <c r="A326" s="622"/>
      <c r="B326" s="620"/>
      <c r="C326" s="112">
        <f>'натур показатели инновации+добр'!C310</f>
        <v>0</v>
      </c>
      <c r="D326" s="67" t="s">
        <v>88</v>
      </c>
      <c r="E326" s="171">
        <f>'патриотика0,31'!D436</f>
        <v>0</v>
      </c>
    </row>
    <row r="327" spans="1:5" hidden="1" x14ac:dyDescent="0.25">
      <c r="A327" s="622"/>
      <c r="B327" s="620"/>
      <c r="C327" s="112">
        <f>'натур показатели инновации+добр'!C311</f>
        <v>0</v>
      </c>
      <c r="D327" s="67" t="s">
        <v>88</v>
      </c>
      <c r="E327" s="171">
        <f>'патриотика0,31'!D437</f>
        <v>0</v>
      </c>
    </row>
    <row r="328" spans="1:5" hidden="1" x14ac:dyDescent="0.25">
      <c r="A328" s="622"/>
      <c r="B328" s="620"/>
      <c r="C328" s="112">
        <f>'натур показатели инновации+добр'!C312</f>
        <v>0</v>
      </c>
      <c r="D328" s="67" t="s">
        <v>88</v>
      </c>
      <c r="E328" s="171">
        <f>'патриотика0,31'!D438</f>
        <v>0</v>
      </c>
    </row>
    <row r="329" spans="1:5" hidden="1" x14ac:dyDescent="0.25">
      <c r="A329" s="622"/>
      <c r="B329" s="620"/>
      <c r="C329" s="112">
        <f>'натур показатели инновации+добр'!C313</f>
        <v>0</v>
      </c>
      <c r="D329" s="67" t="s">
        <v>88</v>
      </c>
      <c r="E329" s="171">
        <f>'патриотика0,31'!D439</f>
        <v>0</v>
      </c>
    </row>
    <row r="330" spans="1:5" hidden="1" x14ac:dyDescent="0.25">
      <c r="A330" s="622"/>
      <c r="B330" s="620"/>
      <c r="C330" s="112">
        <f>'натур показатели инновации+добр'!C314</f>
        <v>0</v>
      </c>
      <c r="D330" s="67" t="s">
        <v>88</v>
      </c>
      <c r="E330" s="171">
        <f>'патриотика0,31'!D440</f>
        <v>0</v>
      </c>
    </row>
    <row r="331" spans="1:5" hidden="1" x14ac:dyDescent="0.25">
      <c r="A331" s="622"/>
      <c r="B331" s="620"/>
      <c r="C331" s="112">
        <f>'натур показатели инновации+добр'!C315</f>
        <v>0</v>
      </c>
      <c r="D331" s="67" t="s">
        <v>88</v>
      </c>
      <c r="E331" s="171">
        <f>'патриотика0,31'!D441</f>
        <v>0</v>
      </c>
    </row>
    <row r="332" spans="1:5" hidden="1" x14ac:dyDescent="0.25">
      <c r="A332" s="622"/>
      <c r="B332" s="620"/>
      <c r="C332" s="112">
        <f>'натур показатели инновации+добр'!C316</f>
        <v>0</v>
      </c>
      <c r="D332" s="67" t="s">
        <v>88</v>
      </c>
      <c r="E332" s="171">
        <f>'патриотика0,31'!D442</f>
        <v>0</v>
      </c>
    </row>
    <row r="333" spans="1:5" hidden="1" x14ac:dyDescent="0.25">
      <c r="A333" s="622"/>
      <c r="B333" s="620"/>
      <c r="C333" s="112">
        <f>'натур показатели инновации+добр'!C317</f>
        <v>0</v>
      </c>
      <c r="D333" s="67" t="s">
        <v>88</v>
      </c>
      <c r="E333" s="171">
        <f>'патриотика0,31'!D443</f>
        <v>0</v>
      </c>
    </row>
    <row r="334" spans="1:5" hidden="1" x14ac:dyDescent="0.25">
      <c r="A334" s="622"/>
      <c r="B334" s="620"/>
      <c r="C334" s="112">
        <f>'натур показатели инновации+добр'!C318</f>
        <v>0</v>
      </c>
      <c r="D334" s="67" t="s">
        <v>88</v>
      </c>
      <c r="E334" s="171">
        <f>'патриотика0,31'!D444</f>
        <v>0</v>
      </c>
    </row>
    <row r="335" spans="1:5" hidden="1" x14ac:dyDescent="0.25">
      <c r="A335" s="622"/>
      <c r="B335" s="620"/>
      <c r="C335" s="112">
        <f>'натур показатели инновации+добр'!C319</f>
        <v>0</v>
      </c>
      <c r="D335" s="67" t="s">
        <v>88</v>
      </c>
      <c r="E335" s="171">
        <f>'патриотика0,31'!D445</f>
        <v>0</v>
      </c>
    </row>
    <row r="336" spans="1:5" hidden="1" x14ac:dyDescent="0.25">
      <c r="A336" s="622"/>
      <c r="B336" s="620"/>
      <c r="C336" s="112">
        <f>'натур показатели инновации+добр'!C320</f>
        <v>0</v>
      </c>
      <c r="D336" s="67" t="s">
        <v>88</v>
      </c>
      <c r="E336" s="171">
        <f>'патриотика0,31'!D446</f>
        <v>0</v>
      </c>
    </row>
    <row r="337" spans="1:5" hidden="1" x14ac:dyDescent="0.25">
      <c r="A337" s="622"/>
      <c r="B337" s="620"/>
      <c r="C337" s="112">
        <f>'натур показатели инновации+добр'!C321</f>
        <v>0</v>
      </c>
      <c r="D337" s="67" t="s">
        <v>88</v>
      </c>
      <c r="E337" s="171">
        <f>'патриотика0,31'!D447</f>
        <v>0</v>
      </c>
    </row>
    <row r="338" spans="1:5" hidden="1" x14ac:dyDescent="0.25">
      <c r="A338" s="622"/>
      <c r="B338" s="620"/>
      <c r="C338" s="112">
        <f>'натур показатели инновации+добр'!C322</f>
        <v>0</v>
      </c>
      <c r="D338" s="67" t="s">
        <v>88</v>
      </c>
      <c r="E338" s="171">
        <f>'патриотика0,31'!D448</f>
        <v>0</v>
      </c>
    </row>
    <row r="339" spans="1:5" hidden="1" x14ac:dyDescent="0.25">
      <c r="A339" s="622"/>
      <c r="B339" s="620"/>
      <c r="C339" s="112">
        <f>'натур показатели инновации+добр'!C323</f>
        <v>0</v>
      </c>
      <c r="D339" s="67" t="s">
        <v>88</v>
      </c>
      <c r="E339" s="171">
        <f>'патриотика0,31'!D449</f>
        <v>0</v>
      </c>
    </row>
    <row r="340" spans="1:5" hidden="1" x14ac:dyDescent="0.25">
      <c r="A340" s="622"/>
      <c r="B340" s="620"/>
      <c r="C340" s="112">
        <f>'натур показатели инновации+добр'!C324</f>
        <v>0</v>
      </c>
      <c r="D340" s="67" t="s">
        <v>88</v>
      </c>
      <c r="E340" s="171">
        <f>'патриотика0,31'!D450</f>
        <v>0</v>
      </c>
    </row>
    <row r="341" spans="1:5" hidden="1" x14ac:dyDescent="0.25">
      <c r="A341" s="622"/>
      <c r="B341" s="620"/>
      <c r="C341" s="112">
        <f>'натур показатели инновации+добр'!C325</f>
        <v>0</v>
      </c>
      <c r="D341" s="67" t="s">
        <v>88</v>
      </c>
      <c r="E341" s="171">
        <f>'патриотика0,31'!D451</f>
        <v>0</v>
      </c>
    </row>
    <row r="342" spans="1:5" hidden="1" x14ac:dyDescent="0.25">
      <c r="A342" s="622"/>
      <c r="B342" s="620"/>
      <c r="C342" s="112">
        <f>'натур показатели инновации+добр'!C326</f>
        <v>0</v>
      </c>
      <c r="D342" s="67" t="s">
        <v>88</v>
      </c>
      <c r="E342" s="171">
        <f>'патриотика0,31'!D452</f>
        <v>0</v>
      </c>
    </row>
    <row r="343" spans="1:5" hidden="1" x14ac:dyDescent="0.25">
      <c r="A343" s="622"/>
      <c r="B343" s="620"/>
      <c r="C343" s="112">
        <f>'натур показатели инновации+добр'!C327</f>
        <v>0</v>
      </c>
      <c r="D343" s="67" t="s">
        <v>88</v>
      </c>
      <c r="E343" s="171">
        <f>'патриотика0,31'!D453</f>
        <v>0</v>
      </c>
    </row>
    <row r="344" spans="1:5" hidden="1" x14ac:dyDescent="0.25">
      <c r="A344" s="622"/>
      <c r="B344" s="620"/>
      <c r="C344" s="112">
        <f>'натур показатели инновации+добр'!C328</f>
        <v>0</v>
      </c>
      <c r="D344" s="67" t="s">
        <v>88</v>
      </c>
      <c r="E344" s="171">
        <f>'патриотика0,31'!D454</f>
        <v>0</v>
      </c>
    </row>
    <row r="345" spans="1:5" hidden="1" x14ac:dyDescent="0.25">
      <c r="A345" s="622"/>
      <c r="B345" s="620"/>
      <c r="C345" s="112">
        <f>'натур показатели инновации+добр'!C329</f>
        <v>0</v>
      </c>
      <c r="D345" s="67" t="s">
        <v>88</v>
      </c>
      <c r="E345" s="171">
        <f>'патриотика0,31'!D455</f>
        <v>0</v>
      </c>
    </row>
    <row r="346" spans="1:5" hidden="1" x14ac:dyDescent="0.25">
      <c r="A346" s="622"/>
      <c r="B346" s="620"/>
      <c r="C346" s="112">
        <f>'натур показатели инновации+добр'!C330</f>
        <v>0</v>
      </c>
      <c r="D346" s="67" t="s">
        <v>88</v>
      </c>
      <c r="E346" s="171">
        <f>'патриотика0,31'!D456</f>
        <v>0</v>
      </c>
    </row>
    <row r="347" spans="1:5" hidden="1" x14ac:dyDescent="0.25">
      <c r="A347" s="622"/>
      <c r="B347" s="620"/>
      <c r="C347" s="112">
        <f>'натур показатели инновации+добр'!C331</f>
        <v>0</v>
      </c>
      <c r="D347" s="67" t="s">
        <v>88</v>
      </c>
      <c r="E347" s="171">
        <f>'патриотика0,31'!D457</f>
        <v>0</v>
      </c>
    </row>
    <row r="348" spans="1:5" hidden="1" x14ac:dyDescent="0.25">
      <c r="A348" s="622"/>
      <c r="B348" s="620"/>
      <c r="C348" s="112">
        <f>'натур показатели инновации+добр'!C332</f>
        <v>0</v>
      </c>
      <c r="D348" s="67" t="s">
        <v>88</v>
      </c>
      <c r="E348" s="171">
        <f>'патриотика0,31'!D458</f>
        <v>0</v>
      </c>
    </row>
    <row r="349" spans="1:5" hidden="1" x14ac:dyDescent="0.25">
      <c r="A349" s="622"/>
      <c r="B349" s="620"/>
      <c r="C349" s="112">
        <f>'натур показатели инновации+добр'!C333</f>
        <v>0</v>
      </c>
      <c r="D349" s="67" t="s">
        <v>88</v>
      </c>
      <c r="E349" s="171">
        <f>'патриотика0,31'!D459</f>
        <v>0</v>
      </c>
    </row>
    <row r="350" spans="1:5" hidden="1" x14ac:dyDescent="0.25">
      <c r="A350" s="622"/>
      <c r="B350" s="620"/>
      <c r="C350" s="112">
        <f>'натур показатели инновации+добр'!C334</f>
        <v>0</v>
      </c>
      <c r="D350" s="67" t="s">
        <v>88</v>
      </c>
      <c r="E350" s="171">
        <f>'патриотика0,31'!D460</f>
        <v>0</v>
      </c>
    </row>
    <row r="351" spans="1:5" hidden="1" x14ac:dyDescent="0.25">
      <c r="A351" s="622"/>
      <c r="B351" s="620"/>
      <c r="C351" s="112">
        <f>'натур показатели инновации+добр'!C335</f>
        <v>0</v>
      </c>
      <c r="D351" s="67" t="s">
        <v>88</v>
      </c>
      <c r="E351" s="171">
        <f>'патриотика0,31'!D461</f>
        <v>0</v>
      </c>
    </row>
    <row r="352" spans="1:5" hidden="1" x14ac:dyDescent="0.25">
      <c r="A352" s="622"/>
      <c r="B352" s="620"/>
      <c r="C352" s="112">
        <f>'натур показатели инновации+добр'!C336</f>
        <v>0</v>
      </c>
      <c r="D352" s="67" t="s">
        <v>88</v>
      </c>
      <c r="E352" s="171">
        <f>'патриотика0,31'!D462</f>
        <v>0</v>
      </c>
    </row>
    <row r="353" spans="2:5" hidden="1" x14ac:dyDescent="0.25">
      <c r="B353" s="620"/>
      <c r="C353" s="112"/>
      <c r="D353" s="67"/>
      <c r="E353" s="171"/>
    </row>
  </sheetData>
  <mergeCells count="18">
    <mergeCell ref="D1:E1"/>
    <mergeCell ref="A3:E3"/>
    <mergeCell ref="A4:E4"/>
    <mergeCell ref="C7:E7"/>
    <mergeCell ref="C8:E8"/>
    <mergeCell ref="B7:B353"/>
    <mergeCell ref="A7:A352"/>
    <mergeCell ref="C50:E50"/>
    <mergeCell ref="C111:E111"/>
    <mergeCell ref="C113:E113"/>
    <mergeCell ref="C51:E51"/>
    <mergeCell ref="C58:E58"/>
    <mergeCell ref="C92:E92"/>
    <mergeCell ref="C100:E100"/>
    <mergeCell ref="C105:E105"/>
    <mergeCell ref="C107:E107"/>
    <mergeCell ref="C11:E11"/>
    <mergeCell ref="C15:E15"/>
  </mergeCells>
  <pageMargins left="0.70866141732283472" right="0.70866141732283472" top="0.19" bottom="0.16" header="0.31496062992125984" footer="0.31496062992125984"/>
  <pageSetup paperSize="9" scale="58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470"/>
  <sheetViews>
    <sheetView view="pageBreakPreview" topLeftCell="A306" zoomScale="85" zoomScaleNormal="70" zoomScaleSheetLayoutView="85" zoomScalePageLayoutView="80" workbookViewId="0">
      <selection activeCell="A469" sqref="A469:E469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16384" width="25.375" style="7"/>
  </cols>
  <sheetData>
    <row r="1" spans="1:122" ht="18.75" x14ac:dyDescent="0.25">
      <c r="A1" s="660" t="s">
        <v>47</v>
      </c>
      <c r="B1" s="660"/>
      <c r="C1" s="660"/>
      <c r="D1" s="660"/>
      <c r="E1" s="660"/>
      <c r="F1" s="660"/>
      <c r="G1" s="660"/>
      <c r="H1" s="660"/>
    </row>
    <row r="2" spans="1:122" ht="18.75" x14ac:dyDescent="0.25">
      <c r="A2" s="354" t="str">
        <f>'таланты+инициативы0,28'!A2</f>
        <v>на 13.03.2020 год</v>
      </c>
      <c r="B2" s="354"/>
      <c r="C2" s="354"/>
      <c r="D2" s="354"/>
      <c r="E2" s="354"/>
      <c r="F2" s="354"/>
      <c r="G2" s="354"/>
      <c r="H2" s="354"/>
    </row>
    <row r="3" spans="1:122" ht="57.6" customHeight="1" x14ac:dyDescent="0.25">
      <c r="A3" s="8" t="s">
        <v>223</v>
      </c>
      <c r="B3" s="641" t="s">
        <v>50</v>
      </c>
      <c r="C3" s="641"/>
      <c r="D3" s="641"/>
      <c r="E3" s="641"/>
      <c r="F3" s="641"/>
      <c r="G3" s="641"/>
      <c r="I3" s="629"/>
      <c r="J3" s="629"/>
      <c r="K3" s="629"/>
      <c r="L3" s="629"/>
      <c r="M3" s="629"/>
      <c r="N3" s="629"/>
      <c r="O3" s="629"/>
      <c r="P3" s="629"/>
      <c r="Q3" s="629"/>
      <c r="R3" s="629"/>
      <c r="S3" s="629"/>
      <c r="T3" s="629"/>
      <c r="U3" s="629"/>
      <c r="V3" s="629"/>
      <c r="W3" s="629"/>
      <c r="X3" s="629"/>
      <c r="Y3" s="629"/>
      <c r="Z3" s="629"/>
      <c r="AA3" s="629"/>
      <c r="AB3" s="629"/>
      <c r="AC3" s="629"/>
      <c r="AD3" s="629"/>
      <c r="AE3" s="629"/>
      <c r="AF3" s="629"/>
      <c r="AG3" s="629"/>
      <c r="AH3" s="629"/>
      <c r="AI3" s="629"/>
      <c r="AJ3" s="629"/>
      <c r="AK3" s="629"/>
      <c r="AL3" s="629"/>
      <c r="AM3" s="629"/>
      <c r="AN3" s="629"/>
      <c r="AO3" s="629"/>
      <c r="AP3" s="629"/>
      <c r="AQ3" s="629"/>
      <c r="AR3" s="629"/>
      <c r="AS3" s="629"/>
      <c r="AT3" s="629"/>
      <c r="AU3" s="629"/>
      <c r="AV3" s="629"/>
      <c r="AW3" s="629"/>
      <c r="AX3" s="629"/>
      <c r="AY3" s="629"/>
      <c r="AZ3" s="629"/>
      <c r="BA3" s="629"/>
      <c r="BB3" s="629"/>
      <c r="BC3" s="629"/>
      <c r="BD3" s="629"/>
      <c r="BE3" s="629"/>
      <c r="BF3" s="629"/>
      <c r="BG3" s="629"/>
      <c r="BH3" s="629"/>
      <c r="BI3" s="629"/>
      <c r="BJ3" s="629"/>
      <c r="BK3" s="629"/>
      <c r="BL3" s="629"/>
      <c r="BM3" s="629"/>
      <c r="BN3" s="629"/>
      <c r="BO3" s="629"/>
      <c r="BP3" s="629"/>
      <c r="BQ3" s="629"/>
      <c r="BR3" s="629"/>
      <c r="BS3" s="629"/>
      <c r="BT3" s="629"/>
      <c r="BU3" s="629"/>
      <c r="BV3" s="629"/>
      <c r="BW3" s="629"/>
      <c r="BX3" s="629"/>
      <c r="BY3" s="629"/>
      <c r="BZ3" s="629"/>
      <c r="CA3" s="629"/>
      <c r="CB3" s="629"/>
      <c r="CC3" s="629"/>
      <c r="CD3" s="629"/>
      <c r="CE3" s="629"/>
      <c r="CF3" s="629"/>
      <c r="CG3" s="629"/>
      <c r="CH3" s="629"/>
      <c r="CI3" s="629"/>
      <c r="CJ3" s="629"/>
      <c r="CK3" s="629"/>
      <c r="CL3" s="629"/>
      <c r="CM3" s="629"/>
      <c r="CN3" s="629"/>
      <c r="CO3" s="629"/>
      <c r="CP3" s="629"/>
      <c r="CQ3" s="629"/>
      <c r="CR3" s="629"/>
      <c r="CS3" s="629"/>
      <c r="CT3" s="629"/>
      <c r="CU3" s="629"/>
      <c r="CV3" s="629"/>
      <c r="CW3" s="629"/>
      <c r="CX3" s="629"/>
      <c r="CY3" s="629"/>
      <c r="CZ3" s="629"/>
      <c r="DA3" s="629"/>
      <c r="DB3" s="629"/>
      <c r="DC3" s="629"/>
      <c r="DD3" s="629"/>
      <c r="DE3" s="629"/>
      <c r="DF3" s="629"/>
      <c r="DG3" s="629"/>
      <c r="DH3" s="629"/>
      <c r="DI3" s="629"/>
      <c r="DJ3" s="629"/>
      <c r="DK3" s="629"/>
      <c r="DL3" s="629"/>
      <c r="DM3" s="629"/>
      <c r="DN3" s="629"/>
      <c r="DO3" s="629"/>
      <c r="DP3" s="629"/>
      <c r="DQ3" s="629"/>
      <c r="DR3" s="629"/>
    </row>
    <row r="4" spans="1:122" x14ac:dyDescent="0.25">
      <c r="A4" s="664" t="s">
        <v>193</v>
      </c>
      <c r="B4" s="664"/>
      <c r="C4" s="664"/>
      <c r="D4" s="664"/>
      <c r="E4" s="664"/>
    </row>
    <row r="5" spans="1:122" x14ac:dyDescent="0.25">
      <c r="A5" s="665" t="s">
        <v>44</v>
      </c>
      <c r="B5" s="665"/>
      <c r="C5" s="665"/>
      <c r="D5" s="665"/>
      <c r="E5" s="665"/>
    </row>
    <row r="6" spans="1:122" x14ac:dyDescent="0.25">
      <c r="A6" s="665" t="s">
        <v>206</v>
      </c>
      <c r="B6" s="665"/>
      <c r="C6" s="665"/>
      <c r="D6" s="665"/>
      <c r="E6" s="665"/>
    </row>
    <row r="7" spans="1:122" x14ac:dyDescent="0.25">
      <c r="A7" s="567" t="s">
        <v>228</v>
      </c>
      <c r="B7" s="567"/>
      <c r="C7" s="567"/>
      <c r="D7" s="567"/>
      <c r="E7" s="567"/>
    </row>
    <row r="8" spans="1:122" ht="31.15" customHeight="1" x14ac:dyDescent="0.25">
      <c r="A8" s="102" t="s">
        <v>34</v>
      </c>
      <c r="B8" s="68" t="s">
        <v>9</v>
      </c>
      <c r="C8" s="69"/>
      <c r="D8" s="573" t="s">
        <v>10</v>
      </c>
      <c r="E8" s="574"/>
      <c r="F8" s="309" t="s">
        <v>9</v>
      </c>
    </row>
    <row r="9" spans="1:122" x14ac:dyDescent="0.25">
      <c r="A9" s="102"/>
      <c r="B9" s="357"/>
      <c r="C9" s="357"/>
      <c r="D9" s="575" t="str">
        <f>'инновации+добровольчество0,41'!D10:E10</f>
        <v>Заведующий МЦ</v>
      </c>
      <c r="E9" s="576"/>
      <c r="F9" s="70">
        <v>1</v>
      </c>
    </row>
    <row r="10" spans="1:122" x14ac:dyDescent="0.25">
      <c r="A10" s="68" t="s">
        <v>144</v>
      </c>
      <c r="B10" s="357">
        <v>5.6</v>
      </c>
      <c r="C10" s="357"/>
      <c r="D10" s="577" t="str">
        <f>'[1]2016'!$AE$25</f>
        <v>Водитель</v>
      </c>
      <c r="E10" s="578"/>
      <c r="F10" s="357">
        <v>1</v>
      </c>
    </row>
    <row r="11" spans="1:122" x14ac:dyDescent="0.25">
      <c r="A11" s="68" t="s">
        <v>97</v>
      </c>
      <c r="B11" s="357">
        <v>1</v>
      </c>
      <c r="C11" s="357"/>
      <c r="D11" s="577" t="s">
        <v>91</v>
      </c>
      <c r="E11" s="578"/>
      <c r="F11" s="357">
        <v>0.5</v>
      </c>
    </row>
    <row r="12" spans="1:122" x14ac:dyDescent="0.25">
      <c r="A12" s="102"/>
      <c r="B12" s="357"/>
      <c r="C12" s="357"/>
      <c r="D12" s="577" t="str">
        <f>'[1]2016'!$AE$26</f>
        <v xml:space="preserve">Уборщик служебных помещений </v>
      </c>
      <c r="E12" s="578"/>
      <c r="F12" s="357">
        <v>1</v>
      </c>
    </row>
    <row r="13" spans="1:122" x14ac:dyDescent="0.25">
      <c r="A13" s="71" t="s">
        <v>59</v>
      </c>
      <c r="B13" s="72">
        <f>SUM(B9:B10)+B11</f>
        <v>6.6</v>
      </c>
      <c r="C13" s="71"/>
      <c r="D13" s="579" t="s">
        <v>59</v>
      </c>
      <c r="E13" s="580"/>
      <c r="F13" s="72">
        <f>SUM(F9:F12)</f>
        <v>3.5</v>
      </c>
    </row>
    <row r="14" spans="1:122" x14ac:dyDescent="0.25">
      <c r="A14" s="9" t="str">
        <f>'таланты+инициативы0,28'!A14:I14</f>
        <v>Затраты на оплату труда работников, непосредственно связанных с выполнением работы</v>
      </c>
    </row>
    <row r="15" spans="1:122" x14ac:dyDescent="0.25">
      <c r="A15" s="662" t="s">
        <v>232</v>
      </c>
      <c r="B15" s="662"/>
      <c r="C15" s="662"/>
      <c r="D15" s="662"/>
      <c r="E15" s="662"/>
      <c r="F15" s="662"/>
    </row>
    <row r="16" spans="1:122" x14ac:dyDescent="0.25">
      <c r="A16" s="10" t="s">
        <v>230</v>
      </c>
      <c r="B16" s="10"/>
      <c r="C16" s="10"/>
      <c r="D16" s="10"/>
    </row>
    <row r="17" spans="1:11" x14ac:dyDescent="0.25">
      <c r="A17" s="663" t="s">
        <v>46</v>
      </c>
      <c r="B17" s="663"/>
      <c r="C17" s="663"/>
      <c r="D17" s="663"/>
      <c r="E17" s="663"/>
      <c r="F17" s="663"/>
    </row>
    <row r="18" spans="1:11" x14ac:dyDescent="0.25">
      <c r="A18" s="661"/>
      <c r="B18" s="661"/>
      <c r="C18" s="355"/>
      <c r="D18" s="158">
        <v>0.31</v>
      </c>
      <c r="E18" s="159"/>
    </row>
    <row r="19" spans="1:11" ht="22.9" customHeight="1" x14ac:dyDescent="0.25">
      <c r="A19" s="633" t="s">
        <v>0</v>
      </c>
      <c r="B19" s="633" t="s">
        <v>1</v>
      </c>
      <c r="C19" s="347"/>
      <c r="D19" s="633" t="s">
        <v>2</v>
      </c>
      <c r="E19" s="630" t="s">
        <v>3</v>
      </c>
      <c r="F19" s="632"/>
      <c r="G19" s="633" t="s">
        <v>35</v>
      </c>
      <c r="H19" s="347" t="s">
        <v>5</v>
      </c>
      <c r="I19" s="633" t="s">
        <v>6</v>
      </c>
    </row>
    <row r="20" spans="1:11" ht="31.5" x14ac:dyDescent="0.25">
      <c r="A20" s="633"/>
      <c r="B20" s="633"/>
      <c r="C20" s="347"/>
      <c r="D20" s="633"/>
      <c r="E20" s="347" t="s">
        <v>236</v>
      </c>
      <c r="F20" s="347" t="s">
        <v>192</v>
      </c>
      <c r="G20" s="633"/>
      <c r="H20" s="328" t="s">
        <v>175</v>
      </c>
      <c r="I20" s="633"/>
    </row>
    <row r="21" spans="1:11" x14ac:dyDescent="0.25">
      <c r="A21" s="633"/>
      <c r="B21" s="633"/>
      <c r="C21" s="347"/>
      <c r="D21" s="633"/>
      <c r="E21" s="347" t="s">
        <v>4</v>
      </c>
      <c r="F21" s="160"/>
      <c r="G21" s="633"/>
      <c r="H21" s="347" t="s">
        <v>237</v>
      </c>
      <c r="I21" s="633"/>
    </row>
    <row r="22" spans="1:11" x14ac:dyDescent="0.25">
      <c r="A22" s="633">
        <v>1</v>
      </c>
      <c r="B22" s="633">
        <v>2</v>
      </c>
      <c r="C22" s="347"/>
      <c r="D22" s="633">
        <v>3</v>
      </c>
      <c r="E22" s="633" t="s">
        <v>235</v>
      </c>
      <c r="F22" s="634">
        <v>5</v>
      </c>
      <c r="G22" s="528" t="s">
        <v>7</v>
      </c>
      <c r="H22" s="328" t="s">
        <v>176</v>
      </c>
      <c r="I22" s="528" t="s">
        <v>177</v>
      </c>
    </row>
    <row r="23" spans="1:11" x14ac:dyDescent="0.25">
      <c r="A23" s="633"/>
      <c r="B23" s="633"/>
      <c r="C23" s="347"/>
      <c r="D23" s="633"/>
      <c r="E23" s="633"/>
      <c r="F23" s="635"/>
      <c r="G23" s="528"/>
      <c r="H23" s="54">
        <v>1780.6</v>
      </c>
      <c r="I23" s="528"/>
    </row>
    <row r="24" spans="1:11" x14ac:dyDescent="0.25">
      <c r="A24" s="73" t="s">
        <v>97</v>
      </c>
      <c r="B24" s="88">
        <f>'инновации+добровольчество0,41'!B25</f>
        <v>56294.8</v>
      </c>
      <c r="C24" s="86"/>
      <c r="D24" s="347">
        <f>1*D18</f>
        <v>0.31</v>
      </c>
      <c r="E24" s="74">
        <f>D24*1780.6</f>
        <v>551.98599999999999</v>
      </c>
      <c r="F24" s="75">
        <v>1</v>
      </c>
      <c r="G24" s="74">
        <f>E24/F24</f>
        <v>551.98599999999999</v>
      </c>
      <c r="H24" s="74">
        <f>B24*1.302/1780.6*12</f>
        <v>493.96268403908806</v>
      </c>
      <c r="I24" s="74">
        <f>G24*H24</f>
        <v>272660.48611200007</v>
      </c>
    </row>
    <row r="25" spans="1:11" x14ac:dyDescent="0.25">
      <c r="A25" s="76" t="str">
        <f>A10</f>
        <v>Специалист по работе с молодежью</v>
      </c>
      <c r="B25" s="88">
        <f>'инновации+добровольчество0,41'!B26</f>
        <v>40146.5</v>
      </c>
      <c r="C25" s="182"/>
      <c r="D25" s="347">
        <f>D18*5.6</f>
        <v>1.736</v>
      </c>
      <c r="E25" s="74">
        <f>D25*1780.6</f>
        <v>3091.1215999999999</v>
      </c>
      <c r="F25" s="75">
        <v>1</v>
      </c>
      <c r="G25" s="74">
        <f>E25/F25</f>
        <v>3091.1215999999999</v>
      </c>
      <c r="H25" s="74">
        <f>B25*1.302/1780.6*12</f>
        <v>352.26828934067169</v>
      </c>
      <c r="I25" s="74">
        <f>G25*H25+5122.69</f>
        <v>1094026.8081759999</v>
      </c>
    </row>
    <row r="26" spans="1:11" ht="18.75" x14ac:dyDescent="0.3">
      <c r="A26" s="630" t="s">
        <v>8</v>
      </c>
      <c r="B26" s="631"/>
      <c r="C26" s="631"/>
      <c r="D26" s="631"/>
      <c r="E26" s="631"/>
      <c r="F26" s="631"/>
      <c r="G26" s="631"/>
      <c r="H26" s="632"/>
      <c r="I26" s="446">
        <f>SUM(I24:I25)</f>
        <v>1366687.2942880001</v>
      </c>
      <c r="J26" s="170">
        <f>I26+I107</f>
        <v>2058988.4591776002</v>
      </c>
      <c r="K26" s="184" t="s">
        <v>108</v>
      </c>
    </row>
    <row r="27" spans="1:11" hidden="1" x14ac:dyDescent="0.25">
      <c r="A27" s="552" t="s">
        <v>170</v>
      </c>
      <c r="B27" s="552"/>
      <c r="C27" s="552"/>
      <c r="D27" s="552"/>
      <c r="E27" s="552"/>
      <c r="F27" s="552"/>
      <c r="G27" s="552"/>
      <c r="H27" s="552"/>
      <c r="I27" s="183"/>
      <c r="J27" s="184"/>
    </row>
    <row r="28" spans="1:11" hidden="1" x14ac:dyDescent="0.25">
      <c r="A28" s="553" t="s">
        <v>62</v>
      </c>
      <c r="B28" s="556" t="s">
        <v>159</v>
      </c>
      <c r="C28" s="556"/>
      <c r="D28" s="556" t="s">
        <v>160</v>
      </c>
      <c r="E28" s="556"/>
      <c r="F28" s="556"/>
      <c r="G28" s="581"/>
      <c r="H28" s="581"/>
      <c r="I28" s="183"/>
      <c r="J28" s="184"/>
    </row>
    <row r="29" spans="1:11" ht="16.5" hidden="1" customHeight="1" x14ac:dyDescent="0.25">
      <c r="A29" s="554"/>
      <c r="B29" s="556"/>
      <c r="C29" s="556"/>
      <c r="D29" s="556" t="s">
        <v>161</v>
      </c>
      <c r="E29" s="553" t="s">
        <v>162</v>
      </c>
      <c r="F29" s="636" t="s">
        <v>163</v>
      </c>
      <c r="G29" s="553" t="s">
        <v>169</v>
      </c>
      <c r="H29" s="553" t="s">
        <v>6</v>
      </c>
      <c r="I29" s="183"/>
      <c r="J29" s="184"/>
    </row>
    <row r="30" spans="1:11" hidden="1" x14ac:dyDescent="0.25">
      <c r="A30" s="555"/>
      <c r="B30" s="556"/>
      <c r="C30" s="556"/>
      <c r="D30" s="556"/>
      <c r="E30" s="555"/>
      <c r="F30" s="600"/>
      <c r="G30" s="555"/>
      <c r="H30" s="555"/>
      <c r="I30" s="183"/>
      <c r="J30" s="184"/>
    </row>
    <row r="31" spans="1:11" hidden="1" x14ac:dyDescent="0.25">
      <c r="A31" s="318">
        <v>1</v>
      </c>
      <c r="B31" s="529">
        <v>2</v>
      </c>
      <c r="C31" s="530"/>
      <c r="D31" s="318">
        <v>3</v>
      </c>
      <c r="E31" s="318">
        <v>4</v>
      </c>
      <c r="F31" s="318">
        <v>5</v>
      </c>
      <c r="G31" s="318">
        <v>6</v>
      </c>
      <c r="H31" s="318">
        <v>7</v>
      </c>
      <c r="I31" s="183"/>
      <c r="J31" s="184"/>
    </row>
    <row r="32" spans="1:11" hidden="1" x14ac:dyDescent="0.25">
      <c r="A32" s="316" t="s">
        <v>97</v>
      </c>
      <c r="B32" s="316">
        <v>0.39300000000000002</v>
      </c>
      <c r="C32" s="317">
        <v>1</v>
      </c>
      <c r="D32" s="153">
        <v>2074.6</v>
      </c>
      <c r="E32" s="113">
        <f t="shared" ref="E32:E33" si="0">D32*12</f>
        <v>24895.199999999997</v>
      </c>
      <c r="F32" s="153">
        <f>18363.9*0.393</f>
        <v>7217.0127000000011</v>
      </c>
      <c r="G32" s="186">
        <f>F32*30.2%</f>
        <v>2179.5378354000004</v>
      </c>
      <c r="H32" s="186">
        <f>F32+G32</f>
        <v>9396.5505354000015</v>
      </c>
      <c r="I32" s="183"/>
      <c r="J32" s="184"/>
    </row>
    <row r="33" spans="1:11" ht="15.6" hidden="1" customHeight="1" x14ac:dyDescent="0.25">
      <c r="A33" s="316" t="s">
        <v>165</v>
      </c>
      <c r="B33" s="529">
        <f>5.6*0.393</f>
        <v>2.2008000000000001</v>
      </c>
      <c r="C33" s="530"/>
      <c r="D33" s="153">
        <f>1302.85*B33</f>
        <v>2867.3122800000001</v>
      </c>
      <c r="E33" s="113">
        <f t="shared" si="0"/>
        <v>34407.747360000001</v>
      </c>
      <c r="F33" s="153">
        <f>64311.87*0.393</f>
        <v>25274.564910000001</v>
      </c>
      <c r="G33" s="186">
        <f>F33*30.2%</f>
        <v>7632.9186028200002</v>
      </c>
      <c r="H33" s="186">
        <f>F33+G33</f>
        <v>32907.483512819999</v>
      </c>
    </row>
    <row r="34" spans="1:11" ht="18.75" hidden="1" x14ac:dyDescent="0.25">
      <c r="A34" s="314"/>
      <c r="B34" s="531">
        <f>SUM(B32:C33)</f>
        <v>3.5937999999999999</v>
      </c>
      <c r="C34" s="531"/>
      <c r="D34" s="129">
        <f>SUM(D32:D33)</f>
        <v>4941.9122800000005</v>
      </c>
      <c r="E34" s="129">
        <f>SUM(E32:E33)</f>
        <v>59302.947359999998</v>
      </c>
      <c r="F34" s="129">
        <f>SUM(F32:F33)</f>
        <v>32491.57761</v>
      </c>
      <c r="G34" s="129">
        <f>SUM(G32:G33)</f>
        <v>9812.4564382200006</v>
      </c>
      <c r="H34" s="227"/>
    </row>
    <row r="35" spans="1:11" s="45" customFormat="1" ht="14.45" hidden="1" customHeight="1" x14ac:dyDescent="0.25">
      <c r="A35" s="552" t="s">
        <v>174</v>
      </c>
      <c r="B35" s="552"/>
      <c r="C35" s="552"/>
      <c r="D35" s="552"/>
      <c r="E35" s="552"/>
      <c r="F35" s="552"/>
      <c r="G35" s="552"/>
      <c r="H35" s="552"/>
      <c r="I35" s="154"/>
    </row>
    <row r="36" spans="1:11" s="45" customFormat="1" ht="28.9" hidden="1" customHeight="1" x14ac:dyDescent="0.25">
      <c r="A36" s="553" t="s">
        <v>62</v>
      </c>
      <c r="B36" s="556" t="s">
        <v>159</v>
      </c>
      <c r="C36" s="556"/>
      <c r="D36" s="570" t="s">
        <v>160</v>
      </c>
      <c r="E36" s="571"/>
      <c r="F36" s="319"/>
    </row>
    <row r="37" spans="1:11" s="45" customFormat="1" ht="14.45" hidden="1" customHeight="1" x14ac:dyDescent="0.25">
      <c r="A37" s="554"/>
      <c r="B37" s="556"/>
      <c r="C37" s="556"/>
      <c r="D37" s="556" t="s">
        <v>161</v>
      </c>
      <c r="E37" s="553" t="s">
        <v>169</v>
      </c>
      <c r="F37" s="553" t="s">
        <v>173</v>
      </c>
    </row>
    <row r="38" spans="1:11" s="45" customFormat="1" ht="15" hidden="1" x14ac:dyDescent="0.25">
      <c r="A38" s="555"/>
      <c r="B38" s="556"/>
      <c r="C38" s="556"/>
      <c r="D38" s="556"/>
      <c r="E38" s="555"/>
      <c r="F38" s="555"/>
    </row>
    <row r="39" spans="1:11" s="45" customFormat="1" ht="15" hidden="1" x14ac:dyDescent="0.25">
      <c r="A39" s="318">
        <v>1</v>
      </c>
      <c r="B39" s="529">
        <v>2</v>
      </c>
      <c r="C39" s="530"/>
      <c r="D39" s="318">
        <v>3</v>
      </c>
      <c r="E39" s="318">
        <v>6</v>
      </c>
      <c r="F39" s="318">
        <v>7</v>
      </c>
    </row>
    <row r="40" spans="1:11" s="45" customFormat="1" ht="15" hidden="1" x14ac:dyDescent="0.25">
      <c r="A40" s="316" t="s">
        <v>165</v>
      </c>
      <c r="B40" s="529">
        <f>B33</f>
        <v>2.2008000000000001</v>
      </c>
      <c r="C40" s="530"/>
      <c r="D40" s="153">
        <v>4218.1400000000003</v>
      </c>
      <c r="E40" s="186">
        <f>D40*30.2%</f>
        <v>1273.8782800000001</v>
      </c>
      <c r="F40" s="186">
        <f>(E40+D40)*B40*12+27.46</f>
        <v>145069.46596748798</v>
      </c>
    </row>
    <row r="41" spans="1:11" s="45" customFormat="1" ht="18.75" hidden="1" x14ac:dyDescent="0.25">
      <c r="A41" s="314"/>
      <c r="B41" s="531">
        <f>SUM(B40:C40)</f>
        <v>2.2008000000000001</v>
      </c>
      <c r="C41" s="531"/>
      <c r="D41" s="129">
        <f>SUM(D40:D40)</f>
        <v>4218.1400000000003</v>
      </c>
      <c r="E41" s="129">
        <f>SUM(E40:E40)</f>
        <v>1273.8782800000001</v>
      </c>
      <c r="F41" s="227"/>
    </row>
    <row r="42" spans="1:11" s="45" customFormat="1" ht="18.75" x14ac:dyDescent="0.25">
      <c r="A42" s="154"/>
      <c r="B42" s="154"/>
      <c r="C42" s="154"/>
      <c r="D42" s="214"/>
      <c r="E42" s="214"/>
      <c r="F42" s="217"/>
      <c r="J42" s="7">
        <v>2058988.35</v>
      </c>
      <c r="K42" s="183" t="s">
        <v>109</v>
      </c>
    </row>
    <row r="43" spans="1:11" x14ac:dyDescent="0.25">
      <c r="D43" s="161">
        <f>D18</f>
        <v>0.31</v>
      </c>
      <c r="J43" s="170">
        <f>J42-J26</f>
        <v>-0.10917760012671351</v>
      </c>
      <c r="K43" s="183" t="s">
        <v>121</v>
      </c>
    </row>
    <row r="44" spans="1:11" ht="24.6" hidden="1" customHeight="1" x14ac:dyDescent="0.25">
      <c r="A44" s="633" t="s">
        <v>124</v>
      </c>
      <c r="B44" s="633"/>
      <c r="C44" s="347"/>
      <c r="D44" s="347" t="s">
        <v>11</v>
      </c>
      <c r="E44" s="347" t="s">
        <v>49</v>
      </c>
      <c r="F44" s="347" t="s">
        <v>15</v>
      </c>
      <c r="G44" s="352" t="s">
        <v>6</v>
      </c>
    </row>
    <row r="45" spans="1:11" hidden="1" x14ac:dyDescent="0.25">
      <c r="A45" s="630">
        <v>1</v>
      </c>
      <c r="B45" s="632"/>
      <c r="C45" s="348"/>
      <c r="D45" s="347">
        <v>2</v>
      </c>
      <c r="E45" s="75">
        <v>3</v>
      </c>
      <c r="F45" s="347">
        <v>4</v>
      </c>
      <c r="G45" s="78" t="s">
        <v>70</v>
      </c>
    </row>
    <row r="46" spans="1:11" hidden="1" x14ac:dyDescent="0.25">
      <c r="A46" s="637" t="str">
        <f>'инновации+добровольчество0,41'!A53</f>
        <v>Суточные</v>
      </c>
      <c r="B46" s="638"/>
      <c r="C46" s="350"/>
      <c r="D46" s="347" t="str">
        <f>'инновации+добровольчество0,41'!D53</f>
        <v>сутки</v>
      </c>
      <c r="E46" s="231">
        <f>D43</f>
        <v>0.31</v>
      </c>
      <c r="F46" s="361">
        <f>'инновации+добровольчество0,41'!F53</f>
        <v>450</v>
      </c>
      <c r="G46" s="82">
        <f>E46*F46</f>
        <v>139.5</v>
      </c>
    </row>
    <row r="47" spans="1:11" hidden="1" x14ac:dyDescent="0.25">
      <c r="A47" s="637" t="str">
        <f>'инновации+добровольчество0,41'!A54</f>
        <v>Проезд</v>
      </c>
      <c r="B47" s="638"/>
      <c r="C47" s="350"/>
      <c r="D47" s="347" t="str">
        <f>'инновации+добровольчество0,41'!D54</f>
        <v xml:space="preserve">Ед. </v>
      </c>
      <c r="E47" s="231">
        <f>E46</f>
        <v>0.31</v>
      </c>
      <c r="F47" s="361">
        <f>'инновации+добровольчество0,41'!F54</f>
        <v>6000</v>
      </c>
      <c r="G47" s="82">
        <f>E47*F47</f>
        <v>1860</v>
      </c>
    </row>
    <row r="48" spans="1:11" hidden="1" x14ac:dyDescent="0.25">
      <c r="A48" s="637" t="str">
        <f>'инновации+добровольчество0,41'!A55</f>
        <v xml:space="preserve">Проживание </v>
      </c>
      <c r="B48" s="638"/>
      <c r="C48" s="350"/>
      <c r="D48" s="347" t="str">
        <f>'инновации+добровольчество0,41'!D55</f>
        <v>сутки</v>
      </c>
      <c r="E48" s="231">
        <f>E46</f>
        <v>0.31</v>
      </c>
      <c r="F48" s="361">
        <f>'инновации+добровольчество0,41'!F55</f>
        <v>1610.52</v>
      </c>
      <c r="G48" s="82">
        <f>E48*F48</f>
        <v>499.26119999999997</v>
      </c>
    </row>
    <row r="49" spans="1:10" hidden="1" x14ac:dyDescent="0.25">
      <c r="A49" s="349" t="e">
        <f>'инновации+добровольчество0,41'!#REF!</f>
        <v>#REF!</v>
      </c>
      <c r="B49" s="230"/>
      <c r="C49" s="230"/>
      <c r="D49" s="347" t="e">
        <f>'инновации+добровольчество0,41'!#REF!</f>
        <v>#REF!</v>
      </c>
      <c r="E49" s="231">
        <f>E46</f>
        <v>0.31</v>
      </c>
      <c r="F49" s="361" t="e">
        <f>'инновации+добровольчество0,41'!#REF!</f>
        <v>#REF!</v>
      </c>
      <c r="G49" s="82">
        <v>0</v>
      </c>
    </row>
    <row r="50" spans="1:10" ht="18.75" hidden="1" x14ac:dyDescent="0.25">
      <c r="A50" s="656" t="s">
        <v>60</v>
      </c>
      <c r="B50" s="657"/>
      <c r="C50" s="657"/>
      <c r="D50" s="657"/>
      <c r="E50" s="657"/>
      <c r="F50" s="658"/>
      <c r="G50" s="277">
        <v>0</v>
      </c>
    </row>
    <row r="51" spans="1:10" x14ac:dyDescent="0.25">
      <c r="A51" s="644" t="s">
        <v>122</v>
      </c>
      <c r="B51" s="644"/>
      <c r="C51" s="644"/>
      <c r="D51" s="644"/>
      <c r="E51" s="644"/>
      <c r="F51" s="644"/>
    </row>
    <row r="52" spans="1:10" ht="15.6" customHeight="1" x14ac:dyDescent="0.25">
      <c r="D52" s="161"/>
      <c r="F52" s="162">
        <v>1</v>
      </c>
    </row>
    <row r="53" spans="1:10" ht="12" customHeight="1" x14ac:dyDescent="0.25">
      <c r="A53" s="642" t="s">
        <v>125</v>
      </c>
      <c r="B53" s="643"/>
      <c r="C53" s="347"/>
      <c r="D53" s="634" t="s">
        <v>11</v>
      </c>
      <c r="E53" s="634" t="s">
        <v>49</v>
      </c>
      <c r="F53" s="634" t="s">
        <v>15</v>
      </c>
      <c r="G53" s="647" t="s">
        <v>6</v>
      </c>
      <c r="J53" s="187"/>
    </row>
    <row r="54" spans="1:10" ht="9" hidden="1" customHeight="1" x14ac:dyDescent="0.25">
      <c r="A54" s="645"/>
      <c r="B54" s="646"/>
      <c r="C54" s="347"/>
      <c r="D54" s="635"/>
      <c r="E54" s="635"/>
      <c r="F54" s="635"/>
      <c r="G54" s="648"/>
      <c r="J54" s="162"/>
    </row>
    <row r="55" spans="1:10" x14ac:dyDescent="0.25">
      <c r="A55" s="642">
        <v>1</v>
      </c>
      <c r="B55" s="643"/>
      <c r="C55" s="348"/>
      <c r="D55" s="320">
        <v>2</v>
      </c>
      <c r="E55" s="320">
        <v>3</v>
      </c>
      <c r="F55" s="320">
        <v>4</v>
      </c>
      <c r="G55" s="389" t="s">
        <v>70</v>
      </c>
    </row>
    <row r="56" spans="1:10" x14ac:dyDescent="0.25">
      <c r="A56" s="388" t="s">
        <v>250</v>
      </c>
      <c r="B56" s="379"/>
      <c r="C56" s="295"/>
      <c r="D56" s="91"/>
      <c r="E56" s="91"/>
      <c r="F56" s="92"/>
      <c r="G56" s="294"/>
    </row>
    <row r="57" spans="1:10" x14ac:dyDescent="0.25">
      <c r="A57" s="380" t="s">
        <v>251</v>
      </c>
      <c r="B57" s="381"/>
      <c r="C57" s="93"/>
      <c r="D57" s="91" t="s">
        <v>126</v>
      </c>
      <c r="E57" s="91">
        <v>20</v>
      </c>
      <c r="F57" s="92">
        <v>2500</v>
      </c>
      <c r="G57" s="294">
        <f>E57*F57</f>
        <v>50000</v>
      </c>
    </row>
    <row r="58" spans="1:10" x14ac:dyDescent="0.25">
      <c r="A58" s="675" t="s">
        <v>252</v>
      </c>
      <c r="B58" s="676"/>
      <c r="C58" s="93"/>
      <c r="D58" s="91" t="s">
        <v>127</v>
      </c>
      <c r="E58" s="91">
        <v>30</v>
      </c>
      <c r="F58" s="92">
        <v>500</v>
      </c>
      <c r="G58" s="294">
        <f t="shared" ref="G58:G59" si="1">E58*F58</f>
        <v>15000</v>
      </c>
    </row>
    <row r="59" spans="1:10" x14ac:dyDescent="0.25">
      <c r="A59" s="675" t="s">
        <v>253</v>
      </c>
      <c r="B59" s="676"/>
      <c r="C59" s="295"/>
      <c r="D59" s="91" t="s">
        <v>127</v>
      </c>
      <c r="E59" s="91">
        <v>40</v>
      </c>
      <c r="F59" s="92">
        <v>450</v>
      </c>
      <c r="G59" s="294">
        <f t="shared" si="1"/>
        <v>18000</v>
      </c>
    </row>
    <row r="60" spans="1:10" ht="25.5" customHeight="1" x14ac:dyDescent="0.25">
      <c r="A60" s="673" t="s">
        <v>254</v>
      </c>
      <c r="B60" s="674"/>
      <c r="C60" s="93"/>
      <c r="D60" s="91"/>
      <c r="E60" s="91"/>
      <c r="F60" s="92"/>
      <c r="G60" s="294"/>
    </row>
    <row r="61" spans="1:10" x14ac:dyDescent="0.25">
      <c r="A61" s="380" t="s">
        <v>251</v>
      </c>
      <c r="B61" s="381"/>
      <c r="C61" s="93"/>
      <c r="D61" s="91" t="s">
        <v>126</v>
      </c>
      <c r="E61" s="91">
        <v>4</v>
      </c>
      <c r="F61" s="92">
        <v>2500</v>
      </c>
      <c r="G61" s="294">
        <f t="shared" ref="G61:G83" si="2">E61*F61</f>
        <v>10000</v>
      </c>
    </row>
    <row r="62" spans="1:10" x14ac:dyDescent="0.25">
      <c r="A62" s="380" t="s">
        <v>255</v>
      </c>
      <c r="B62" s="381"/>
      <c r="C62" s="295"/>
      <c r="D62" s="91" t="s">
        <v>127</v>
      </c>
      <c r="E62" s="91">
        <v>6</v>
      </c>
      <c r="F62" s="92">
        <v>500</v>
      </c>
      <c r="G62" s="294">
        <f t="shared" si="2"/>
        <v>3000</v>
      </c>
    </row>
    <row r="63" spans="1:10" x14ac:dyDescent="0.25">
      <c r="A63" s="380" t="s">
        <v>256</v>
      </c>
      <c r="B63" s="381"/>
      <c r="C63" s="264"/>
      <c r="D63" s="91" t="s">
        <v>127</v>
      </c>
      <c r="E63" s="91">
        <v>8</v>
      </c>
      <c r="F63" s="92">
        <v>450</v>
      </c>
      <c r="G63" s="294">
        <f t="shared" si="2"/>
        <v>3600</v>
      </c>
    </row>
    <row r="64" spans="1:10" ht="25.5" customHeight="1" x14ac:dyDescent="0.25">
      <c r="A64" s="673" t="s">
        <v>257</v>
      </c>
      <c r="B64" s="674"/>
      <c r="C64" s="93"/>
      <c r="D64" s="91"/>
      <c r="E64" s="91"/>
      <c r="F64" s="92"/>
      <c r="G64" s="294"/>
    </row>
    <row r="65" spans="1:7" x14ac:dyDescent="0.25">
      <c r="A65" s="380" t="s">
        <v>251</v>
      </c>
      <c r="B65" s="381"/>
      <c r="C65" s="93"/>
      <c r="D65" s="91" t="s">
        <v>126</v>
      </c>
      <c r="E65" s="91">
        <v>6</v>
      </c>
      <c r="F65" s="92">
        <v>2500</v>
      </c>
      <c r="G65" s="294">
        <f t="shared" si="2"/>
        <v>15000</v>
      </c>
    </row>
    <row r="66" spans="1:7" x14ac:dyDescent="0.25">
      <c r="A66" s="380" t="s">
        <v>258</v>
      </c>
      <c r="B66" s="381"/>
      <c r="C66" s="295"/>
      <c r="D66" s="91" t="s">
        <v>127</v>
      </c>
      <c r="E66" s="91">
        <v>30</v>
      </c>
      <c r="F66" s="92">
        <v>350</v>
      </c>
      <c r="G66" s="294">
        <f t="shared" si="2"/>
        <v>10500</v>
      </c>
    </row>
    <row r="67" spans="1:7" x14ac:dyDescent="0.25">
      <c r="A67" s="384" t="s">
        <v>259</v>
      </c>
      <c r="B67" s="385"/>
      <c r="C67" s="263"/>
      <c r="D67" s="91"/>
      <c r="E67" s="91"/>
      <c r="F67" s="92"/>
      <c r="G67" s="294"/>
    </row>
    <row r="68" spans="1:7" x14ac:dyDescent="0.25">
      <c r="A68" s="380" t="s">
        <v>260</v>
      </c>
      <c r="B68" s="381"/>
      <c r="C68" s="93"/>
      <c r="D68" s="91" t="s">
        <v>126</v>
      </c>
      <c r="E68" s="91">
        <v>8</v>
      </c>
      <c r="F68" s="92">
        <v>2500</v>
      </c>
      <c r="G68" s="294">
        <f t="shared" si="2"/>
        <v>20000</v>
      </c>
    </row>
    <row r="69" spans="1:7" x14ac:dyDescent="0.25">
      <c r="A69" s="380" t="s">
        <v>261</v>
      </c>
      <c r="B69" s="381"/>
      <c r="C69" s="93"/>
      <c r="D69" s="91" t="s">
        <v>127</v>
      </c>
      <c r="E69" s="91">
        <v>80</v>
      </c>
      <c r="F69" s="92">
        <v>350</v>
      </c>
      <c r="G69" s="294">
        <f t="shared" si="2"/>
        <v>28000</v>
      </c>
    </row>
    <row r="70" spans="1:7" x14ac:dyDescent="0.25">
      <c r="A70" s="382" t="s">
        <v>262</v>
      </c>
      <c r="B70" s="383"/>
      <c r="C70" s="93"/>
      <c r="D70" s="91"/>
      <c r="E70" s="91"/>
      <c r="F70" s="92"/>
      <c r="G70" s="294"/>
    </row>
    <row r="71" spans="1:7" x14ac:dyDescent="0.25">
      <c r="A71" s="380" t="s">
        <v>251</v>
      </c>
      <c r="B71" s="381"/>
      <c r="C71" s="295"/>
      <c r="D71" s="91" t="s">
        <v>126</v>
      </c>
      <c r="E71" s="91">
        <v>8</v>
      </c>
      <c r="F71" s="92">
        <v>2500</v>
      </c>
      <c r="G71" s="294">
        <f t="shared" si="2"/>
        <v>20000</v>
      </c>
    </row>
    <row r="72" spans="1:7" x14ac:dyDescent="0.25">
      <c r="A72" s="380" t="s">
        <v>261</v>
      </c>
      <c r="B72" s="381"/>
      <c r="C72" s="93"/>
      <c r="D72" s="91" t="s">
        <v>127</v>
      </c>
      <c r="E72" s="91">
        <v>8</v>
      </c>
      <c r="F72" s="92">
        <v>350</v>
      </c>
      <c r="G72" s="294">
        <f t="shared" si="2"/>
        <v>2800</v>
      </c>
    </row>
    <row r="73" spans="1:7" ht="17.25" customHeight="1" x14ac:dyDescent="0.25">
      <c r="A73" s="673" t="s">
        <v>263</v>
      </c>
      <c r="B73" s="674"/>
      <c r="C73" s="93"/>
      <c r="D73" s="91"/>
      <c r="E73" s="91"/>
      <c r="F73" s="92"/>
      <c r="G73" s="294"/>
    </row>
    <row r="74" spans="1:7" x14ac:dyDescent="0.25">
      <c r="A74" s="380" t="s">
        <v>251</v>
      </c>
      <c r="B74" s="381"/>
      <c r="C74" s="295"/>
      <c r="D74" s="91" t="s">
        <v>126</v>
      </c>
      <c r="E74" s="91">
        <v>4</v>
      </c>
      <c r="F74" s="92">
        <v>2500</v>
      </c>
      <c r="G74" s="294">
        <f t="shared" si="2"/>
        <v>10000</v>
      </c>
    </row>
    <row r="75" spans="1:7" x14ac:dyDescent="0.25">
      <c r="A75" s="380" t="s">
        <v>255</v>
      </c>
      <c r="B75" s="381"/>
      <c r="C75" s="93"/>
      <c r="D75" s="91" t="s">
        <v>127</v>
      </c>
      <c r="E75" s="91">
        <v>8</v>
      </c>
      <c r="F75" s="92">
        <v>500</v>
      </c>
      <c r="G75" s="294">
        <f t="shared" si="2"/>
        <v>4000</v>
      </c>
    </row>
    <row r="76" spans="1:7" x14ac:dyDescent="0.25">
      <c r="A76" s="380" t="s">
        <v>256</v>
      </c>
      <c r="B76" s="381"/>
      <c r="C76" s="93"/>
      <c r="D76" s="91" t="s">
        <v>127</v>
      </c>
      <c r="E76" s="91">
        <v>18</v>
      </c>
      <c r="F76" s="92">
        <v>350</v>
      </c>
      <c r="G76" s="294">
        <f t="shared" si="2"/>
        <v>6300</v>
      </c>
    </row>
    <row r="77" spans="1:7" x14ac:dyDescent="0.25">
      <c r="A77" s="382" t="s">
        <v>264</v>
      </c>
      <c r="B77" s="383"/>
      <c r="C77" s="93"/>
      <c r="D77" s="91"/>
      <c r="E77" s="91"/>
      <c r="F77" s="92"/>
      <c r="G77" s="294"/>
    </row>
    <row r="78" spans="1:7" x14ac:dyDescent="0.25">
      <c r="A78" s="380" t="s">
        <v>251</v>
      </c>
      <c r="B78" s="381"/>
      <c r="C78" s="295"/>
      <c r="D78" s="91" t="s">
        <v>126</v>
      </c>
      <c r="E78" s="91">
        <v>20</v>
      </c>
      <c r="F78" s="92">
        <v>2500</v>
      </c>
      <c r="G78" s="294">
        <f t="shared" si="2"/>
        <v>50000</v>
      </c>
    </row>
    <row r="79" spans="1:7" x14ac:dyDescent="0.25">
      <c r="A79" s="380" t="s">
        <v>252</v>
      </c>
      <c r="B79" s="381"/>
      <c r="C79" s="93"/>
      <c r="D79" s="91" t="s">
        <v>127</v>
      </c>
      <c r="E79" s="91">
        <v>40</v>
      </c>
      <c r="F79" s="92">
        <v>500</v>
      </c>
      <c r="G79" s="294">
        <f t="shared" si="2"/>
        <v>20000</v>
      </c>
    </row>
    <row r="80" spans="1:7" x14ac:dyDescent="0.25">
      <c r="A80" s="380" t="s">
        <v>253</v>
      </c>
      <c r="B80" s="381"/>
      <c r="C80" s="93"/>
      <c r="D80" s="91" t="s">
        <v>127</v>
      </c>
      <c r="E80" s="91">
        <v>40</v>
      </c>
      <c r="F80" s="92">
        <v>350</v>
      </c>
      <c r="G80" s="294">
        <f t="shared" si="2"/>
        <v>14000</v>
      </c>
    </row>
    <row r="81" spans="1:7" ht="19.5" customHeight="1" x14ac:dyDescent="0.25">
      <c r="A81" s="382" t="s">
        <v>265</v>
      </c>
      <c r="B81" s="383"/>
      <c r="C81" s="93"/>
      <c r="D81" s="91" t="s">
        <v>88</v>
      </c>
      <c r="E81" s="91">
        <v>12</v>
      </c>
      <c r="F81" s="92">
        <v>16000</v>
      </c>
      <c r="G81" s="294">
        <f t="shared" si="2"/>
        <v>192000</v>
      </c>
    </row>
    <row r="82" spans="1:7" ht="15.75" customHeight="1" x14ac:dyDescent="0.25">
      <c r="A82" s="382" t="s">
        <v>248</v>
      </c>
      <c r="B82" s="383"/>
      <c r="C82" s="296"/>
      <c r="D82" s="391" t="s">
        <v>88</v>
      </c>
      <c r="E82" s="91">
        <v>124</v>
      </c>
      <c r="F82" s="92">
        <v>500</v>
      </c>
      <c r="G82" s="294">
        <f t="shared" si="2"/>
        <v>62000</v>
      </c>
    </row>
    <row r="83" spans="1:7" x14ac:dyDescent="0.25">
      <c r="A83" s="386" t="s">
        <v>249</v>
      </c>
      <c r="B83" s="387"/>
      <c r="C83" s="93"/>
      <c r="D83" s="91" t="s">
        <v>88</v>
      </c>
      <c r="E83" s="91">
        <v>100</v>
      </c>
      <c r="F83" s="92">
        <v>303.5</v>
      </c>
      <c r="G83" s="294">
        <f t="shared" si="2"/>
        <v>30350</v>
      </c>
    </row>
    <row r="84" spans="1:7" ht="18.75" x14ac:dyDescent="0.25">
      <c r="G84" s="390">
        <f>SUM(G57:G83)</f>
        <v>584550</v>
      </c>
    </row>
    <row r="85" spans="1:7" s="298" customFormat="1" ht="18.75" x14ac:dyDescent="0.25">
      <c r="A85" s="297"/>
      <c r="B85" s="297"/>
      <c r="C85" s="297"/>
      <c r="D85" s="297"/>
      <c r="E85" s="297"/>
      <c r="F85" s="297"/>
      <c r="G85" s="261"/>
    </row>
    <row r="86" spans="1:7" s="298" customFormat="1" ht="18.75" x14ac:dyDescent="0.25">
      <c r="A86" s="644" t="s">
        <v>122</v>
      </c>
      <c r="B86" s="644"/>
      <c r="C86" s="644"/>
      <c r="D86" s="644"/>
      <c r="E86" s="644"/>
      <c r="F86" s="644"/>
      <c r="G86" s="261"/>
    </row>
    <row r="87" spans="1:7" s="298" customFormat="1" ht="31.5" customHeight="1" x14ac:dyDescent="0.25">
      <c r="A87" s="682" t="s">
        <v>317</v>
      </c>
      <c r="B87" s="682"/>
      <c r="C87" s="682"/>
      <c r="D87" s="682"/>
      <c r="E87" s="682"/>
      <c r="F87" s="682"/>
      <c r="G87" s="682"/>
    </row>
    <row r="88" spans="1:7" s="298" customFormat="1" x14ac:dyDescent="0.25">
      <c r="A88" s="642" t="s">
        <v>125</v>
      </c>
      <c r="B88" s="643"/>
      <c r="C88" s="373"/>
      <c r="D88" s="634" t="s">
        <v>11</v>
      </c>
      <c r="E88" s="634" t="s">
        <v>49</v>
      </c>
      <c r="F88" s="634" t="s">
        <v>15</v>
      </c>
      <c r="G88" s="647" t="s">
        <v>6</v>
      </c>
    </row>
    <row r="89" spans="1:7" s="298" customFormat="1" x14ac:dyDescent="0.25">
      <c r="A89" s="645"/>
      <c r="B89" s="646"/>
      <c r="C89" s="373"/>
      <c r="D89" s="635"/>
      <c r="E89" s="635"/>
      <c r="F89" s="635"/>
      <c r="G89" s="648"/>
    </row>
    <row r="90" spans="1:7" s="298" customFormat="1" x14ac:dyDescent="0.25">
      <c r="A90" s="642">
        <v>1</v>
      </c>
      <c r="B90" s="643"/>
      <c r="C90" s="372"/>
      <c r="D90" s="374">
        <v>2</v>
      </c>
      <c r="E90" s="374">
        <v>3</v>
      </c>
      <c r="F90" s="374">
        <v>4</v>
      </c>
      <c r="G90" s="389" t="s">
        <v>70</v>
      </c>
    </row>
    <row r="91" spans="1:7" s="298" customFormat="1" x14ac:dyDescent="0.25">
      <c r="A91" s="371" t="s">
        <v>318</v>
      </c>
      <c r="B91" s="467"/>
      <c r="C91" s="295"/>
      <c r="D91" s="91" t="s">
        <v>126</v>
      </c>
      <c r="E91" s="91">
        <v>1</v>
      </c>
      <c r="F91" s="92">
        <v>30000</v>
      </c>
      <c r="G91" s="294">
        <f>E91*F91</f>
        <v>30000</v>
      </c>
    </row>
    <row r="92" spans="1:7" s="298" customFormat="1" ht="24.75" hidden="1" customHeight="1" x14ac:dyDescent="0.25">
      <c r="A92" s="380" t="s">
        <v>251</v>
      </c>
      <c r="B92" s="381"/>
      <c r="C92" s="93"/>
      <c r="D92" s="91" t="s">
        <v>126</v>
      </c>
      <c r="E92" s="91"/>
      <c r="F92" s="92"/>
      <c r="G92" s="294"/>
    </row>
    <row r="93" spans="1:7" hidden="1" x14ac:dyDescent="0.25">
      <c r="A93" s="675" t="s">
        <v>252</v>
      </c>
      <c r="B93" s="676"/>
      <c r="C93" s="93"/>
      <c r="D93" s="466" t="s">
        <v>127</v>
      </c>
      <c r="E93" s="466"/>
      <c r="F93" s="92"/>
      <c r="G93" s="294"/>
    </row>
    <row r="94" spans="1:7" ht="32.25" customHeight="1" x14ac:dyDescent="0.25">
      <c r="A94" s="681"/>
      <c r="B94" s="681"/>
      <c r="C94" s="465"/>
      <c r="D94" s="462"/>
      <c r="E94" s="462"/>
      <c r="F94" s="92" t="s">
        <v>59</v>
      </c>
      <c r="G94" s="468">
        <f>G91</f>
        <v>30000</v>
      </c>
    </row>
    <row r="95" spans="1:7" ht="32.25" customHeight="1" x14ac:dyDescent="0.25">
      <c r="A95" s="460"/>
      <c r="B95" s="460"/>
      <c r="C95" s="461"/>
      <c r="D95" s="462"/>
      <c r="E95" s="462"/>
      <c r="F95" s="463"/>
      <c r="G95" s="464"/>
    </row>
    <row r="96" spans="1:7" ht="32.25" customHeight="1" x14ac:dyDescent="0.25">
      <c r="A96" s="677" t="str">
        <f>'таланты+инициативы0,28'!A77:F77</f>
        <v xml:space="preserve">Затраты на оплату труда работников, непосредственно НЕ связанных с выполнением работы </v>
      </c>
      <c r="B96" s="677"/>
      <c r="C96" s="677"/>
      <c r="D96" s="677"/>
      <c r="E96" s="677"/>
      <c r="F96" s="677"/>
    </row>
    <row r="97" spans="1:10" x14ac:dyDescent="0.25">
      <c r="A97" s="11"/>
      <c r="B97" s="11"/>
      <c r="C97" s="11"/>
      <c r="D97" s="11"/>
      <c r="E97" s="11"/>
      <c r="F97" s="96">
        <f>D43</f>
        <v>0.31</v>
      </c>
    </row>
    <row r="98" spans="1:10" ht="31.5" customHeight="1" x14ac:dyDescent="0.25">
      <c r="A98" s="311" t="s">
        <v>0</v>
      </c>
      <c r="B98" s="528" t="s">
        <v>1</v>
      </c>
      <c r="C98" s="328"/>
      <c r="D98" s="528" t="s">
        <v>2</v>
      </c>
      <c r="E98" s="546" t="s">
        <v>3</v>
      </c>
      <c r="F98" s="547"/>
      <c r="G98" s="550" t="s">
        <v>35</v>
      </c>
      <c r="H98" s="328" t="s">
        <v>5</v>
      </c>
      <c r="I98" s="528" t="s">
        <v>6</v>
      </c>
    </row>
    <row r="99" spans="1:10" ht="30" x14ac:dyDescent="0.25">
      <c r="A99" s="403"/>
      <c r="B99" s="528"/>
      <c r="C99" s="328"/>
      <c r="D99" s="528"/>
      <c r="E99" s="328" t="s">
        <v>236</v>
      </c>
      <c r="F99" s="328" t="s">
        <v>276</v>
      </c>
      <c r="G99" s="550"/>
      <c r="H99" s="328" t="s">
        <v>53</v>
      </c>
      <c r="I99" s="528"/>
    </row>
    <row r="100" spans="1:10" x14ac:dyDescent="0.25">
      <c r="A100" s="404"/>
      <c r="B100" s="528"/>
      <c r="C100" s="328"/>
      <c r="D100" s="528"/>
      <c r="E100" s="328" t="s">
        <v>4</v>
      </c>
      <c r="F100" s="53"/>
      <c r="G100" s="550"/>
      <c r="H100" s="328" t="s">
        <v>237</v>
      </c>
      <c r="I100" s="528"/>
    </row>
    <row r="101" spans="1:10" x14ac:dyDescent="0.25">
      <c r="A101" s="667">
        <v>1</v>
      </c>
      <c r="B101" s="528">
        <v>2</v>
      </c>
      <c r="C101" s="328"/>
      <c r="D101" s="528">
        <v>3</v>
      </c>
      <c r="E101" s="528" t="s">
        <v>235</v>
      </c>
      <c r="F101" s="528">
        <v>5</v>
      </c>
      <c r="G101" s="550" t="s">
        <v>7</v>
      </c>
      <c r="H101" s="328" t="s">
        <v>54</v>
      </c>
      <c r="I101" s="528" t="s">
        <v>55</v>
      </c>
    </row>
    <row r="102" spans="1:10" x14ac:dyDescent="0.25">
      <c r="A102" s="667"/>
      <c r="B102" s="528"/>
      <c r="C102" s="328"/>
      <c r="D102" s="528"/>
      <c r="E102" s="528"/>
      <c r="F102" s="528"/>
      <c r="G102" s="550"/>
      <c r="H102" s="54">
        <v>1780.6</v>
      </c>
      <c r="I102" s="528"/>
    </row>
    <row r="103" spans="1:10" x14ac:dyDescent="0.25">
      <c r="A103" s="405" t="str">
        <f>'инновации+добровольчество0,41'!A84</f>
        <v>Заведующий МЦ</v>
      </c>
      <c r="B103" s="88">
        <v>73188.34</v>
      </c>
      <c r="C103" s="88"/>
      <c r="D103" s="328">
        <f>1*F97</f>
        <v>0.31</v>
      </c>
      <c r="E103" s="56">
        <f>D103*1780.6</f>
        <v>551.98599999999999</v>
      </c>
      <c r="F103" s="57">
        <v>1</v>
      </c>
      <c r="G103" s="58">
        <f>E103/F103</f>
        <v>551.98599999999999</v>
      </c>
      <c r="H103" s="56">
        <f>B103*1.302/1780.6*12</f>
        <v>642.19623955969905</v>
      </c>
      <c r="I103" s="56">
        <f>G103*H103</f>
        <v>354483.33348960005</v>
      </c>
    </row>
    <row r="104" spans="1:10" x14ac:dyDescent="0.25">
      <c r="A104" s="405" t="str">
        <f>'инновации+добровольчество0,41'!A85</f>
        <v>Водитель</v>
      </c>
      <c r="B104" s="37">
        <v>27899</v>
      </c>
      <c r="C104" s="174"/>
      <c r="D104" s="328">
        <f>1*F97</f>
        <v>0.31</v>
      </c>
      <c r="E104" s="56">
        <f t="shared" ref="E104:E106" si="3">D104*1780.6</f>
        <v>551.98599999999999</v>
      </c>
      <c r="F104" s="57">
        <v>1</v>
      </c>
      <c r="G104" s="58">
        <f t="shared" ref="G104:G106" si="4">E104/F104</f>
        <v>551.98599999999999</v>
      </c>
      <c r="H104" s="56">
        <f t="shared" ref="H104:H106" si="5">B104*1.302/1780.6*12</f>
        <v>244.80173873975065</v>
      </c>
      <c r="I104" s="56">
        <f>G104*H104</f>
        <v>135127.13256</v>
      </c>
    </row>
    <row r="105" spans="1:10" x14ac:dyDescent="0.25">
      <c r="A105" s="405" t="str">
        <f>'инновации+добровольчество0,41'!A86</f>
        <v>Рабочий по обслуживанию здания</v>
      </c>
      <c r="B105" s="58">
        <v>27899</v>
      </c>
      <c r="C105" s="58"/>
      <c r="D105" s="328">
        <f>0.5*F97</f>
        <v>0.155</v>
      </c>
      <c r="E105" s="56">
        <f t="shared" si="3"/>
        <v>275.99299999999999</v>
      </c>
      <c r="F105" s="57">
        <v>1</v>
      </c>
      <c r="G105" s="58">
        <f t="shared" si="4"/>
        <v>275.99299999999999</v>
      </c>
      <c r="H105" s="56">
        <f t="shared" si="5"/>
        <v>244.80173873975065</v>
      </c>
      <c r="I105" s="56">
        <f>G105*H105</f>
        <v>67563.566279999999</v>
      </c>
    </row>
    <row r="106" spans="1:10" x14ac:dyDescent="0.25">
      <c r="A106" s="405" t="str">
        <f>'инновации+добровольчество0,41'!A87</f>
        <v>Уборщик служебных помещений</v>
      </c>
      <c r="B106" s="37">
        <v>27899</v>
      </c>
      <c r="C106" s="330"/>
      <c r="D106" s="328">
        <f>1*F97</f>
        <v>0.31</v>
      </c>
      <c r="E106" s="56">
        <f t="shared" si="3"/>
        <v>551.98599999999999</v>
      </c>
      <c r="F106" s="57">
        <v>1</v>
      </c>
      <c r="G106" s="58">
        <f t="shared" si="4"/>
        <v>551.98599999999999</v>
      </c>
      <c r="H106" s="56">
        <f t="shared" si="5"/>
        <v>244.80173873975065</v>
      </c>
      <c r="I106" s="56">
        <f>G106*H106</f>
        <v>135127.13256</v>
      </c>
      <c r="J106" s="170"/>
    </row>
    <row r="107" spans="1:10" x14ac:dyDescent="0.25">
      <c r="A107" s="678" t="s">
        <v>28</v>
      </c>
      <c r="B107" s="679"/>
      <c r="C107" s="679"/>
      <c r="D107" s="679"/>
      <c r="E107" s="679"/>
      <c r="F107" s="680"/>
      <c r="G107" s="353"/>
      <c r="H107" s="353"/>
      <c r="I107" s="402">
        <f>SUM(I103:I106)</f>
        <v>692301.16488960013</v>
      </c>
    </row>
    <row r="108" spans="1:10" x14ac:dyDescent="0.25">
      <c r="A108" s="406"/>
      <c r="B108" s="406"/>
      <c r="C108" s="406"/>
      <c r="D108" s="407"/>
      <c r="E108" s="407"/>
      <c r="F108" s="407"/>
      <c r="G108" s="407"/>
      <c r="H108" s="407"/>
      <c r="I108" s="408"/>
    </row>
    <row r="109" spans="1:10" s="45" customFormat="1" ht="14.45" customHeight="1" x14ac:dyDescent="0.25">
      <c r="A109" s="366" t="s">
        <v>185</v>
      </c>
      <c r="B109" s="366"/>
      <c r="C109" s="366"/>
      <c r="D109" s="367"/>
      <c r="E109" s="367"/>
      <c r="F109" s="367"/>
      <c r="G109" s="367"/>
      <c r="H109" s="367"/>
    </row>
    <row r="110" spans="1:10" s="45" customFormat="1" ht="14.45" customHeight="1" x14ac:dyDescent="0.25">
      <c r="A110" s="553" t="s">
        <v>62</v>
      </c>
      <c r="B110" s="592" t="s">
        <v>159</v>
      </c>
      <c r="C110" s="593"/>
      <c r="D110" s="570"/>
      <c r="E110" s="598"/>
      <c r="F110" s="571"/>
      <c r="G110" s="215"/>
      <c r="H110" s="215"/>
    </row>
    <row r="111" spans="1:10" s="45" customFormat="1" ht="14.45" customHeight="1" x14ac:dyDescent="0.25">
      <c r="A111" s="554"/>
      <c r="B111" s="594"/>
      <c r="C111" s="595"/>
      <c r="D111" s="599" t="s">
        <v>163</v>
      </c>
      <c r="E111" s="554" t="s">
        <v>169</v>
      </c>
      <c r="F111" s="554" t="s">
        <v>6</v>
      </c>
    </row>
    <row r="112" spans="1:10" s="45" customFormat="1" ht="15" x14ac:dyDescent="0.25">
      <c r="A112" s="555"/>
      <c r="B112" s="596"/>
      <c r="C112" s="597"/>
      <c r="D112" s="600"/>
      <c r="E112" s="555"/>
      <c r="F112" s="555"/>
    </row>
    <row r="113" spans="1:8" s="45" customFormat="1" ht="15" x14ac:dyDescent="0.25">
      <c r="A113" s="318">
        <v>1</v>
      </c>
      <c r="B113" s="529">
        <v>2</v>
      </c>
      <c r="C113" s="530"/>
      <c r="D113" s="318">
        <v>5</v>
      </c>
      <c r="E113" s="318">
        <v>6</v>
      </c>
      <c r="F113" s="318">
        <v>7</v>
      </c>
    </row>
    <row r="114" spans="1:8" s="45" customFormat="1" ht="15" x14ac:dyDescent="0.25">
      <c r="A114" s="316" t="s">
        <v>166</v>
      </c>
      <c r="B114" s="318">
        <f>F131</f>
        <v>0.31</v>
      </c>
      <c r="C114" s="317"/>
      <c r="D114" s="153">
        <v>5047.62</v>
      </c>
      <c r="E114" s="186">
        <f t="shared" ref="E114:E116" si="6">D114*30.2%</f>
        <v>1524.3812399999999</v>
      </c>
      <c r="F114" s="186">
        <f>D114+E114</f>
        <v>6572.0012399999996</v>
      </c>
    </row>
    <row r="115" spans="1:8" s="45" customFormat="1" ht="15" x14ac:dyDescent="0.25">
      <c r="A115" s="316" t="s">
        <v>167</v>
      </c>
      <c r="B115" s="318">
        <f>0.5*F97</f>
        <v>0.155</v>
      </c>
      <c r="C115" s="317"/>
      <c r="D115" s="153">
        <v>2523.81</v>
      </c>
      <c r="E115" s="186">
        <f t="shared" si="6"/>
        <v>762.19061999999997</v>
      </c>
      <c r="F115" s="186">
        <f t="shared" ref="F115:F116" si="7">D115+E115</f>
        <v>3286.0006199999998</v>
      </c>
    </row>
    <row r="116" spans="1:8" s="45" customFormat="1" ht="15" x14ac:dyDescent="0.25">
      <c r="A116" s="316" t="s">
        <v>146</v>
      </c>
      <c r="B116" s="318">
        <f>1*F97</f>
        <v>0.31</v>
      </c>
      <c r="C116" s="317"/>
      <c r="D116" s="153">
        <v>5047.62</v>
      </c>
      <c r="E116" s="186">
        <f t="shared" si="6"/>
        <v>1524.3812399999999</v>
      </c>
      <c r="F116" s="186">
        <f t="shared" si="7"/>
        <v>6572.0012399999996</v>
      </c>
    </row>
    <row r="117" spans="1:8" s="45" customFormat="1" ht="15" x14ac:dyDescent="0.25">
      <c r="A117" s="156"/>
      <c r="B117" s="314"/>
      <c r="C117" s="157"/>
      <c r="D117" s="129">
        <f>SUM(D114:D116)</f>
        <v>12619.05</v>
      </c>
      <c r="E117" s="129">
        <f>SUM(E114:E116)</f>
        <v>3810.9530999999997</v>
      </c>
      <c r="F117" s="285">
        <f>SUM(F114:F116)</f>
        <v>16430.003100000002</v>
      </c>
    </row>
    <row r="118" spans="1:8" s="45" customFormat="1" ht="14.45" hidden="1" customHeight="1" x14ac:dyDescent="0.25">
      <c r="A118" s="366" t="s">
        <v>171</v>
      </c>
      <c r="B118" s="366"/>
      <c r="C118" s="366"/>
      <c r="D118" s="366"/>
      <c r="E118" s="366"/>
      <c r="F118" s="366"/>
      <c r="G118" s="366"/>
      <c r="H118" s="366"/>
    </row>
    <row r="119" spans="1:8" s="45" customFormat="1" ht="14.45" hidden="1" customHeight="1" x14ac:dyDescent="0.25">
      <c r="A119" s="553" t="s">
        <v>62</v>
      </c>
      <c r="B119" s="592" t="s">
        <v>159</v>
      </c>
      <c r="C119" s="670"/>
      <c r="D119" s="368" t="s">
        <v>160</v>
      </c>
      <c r="E119" s="370"/>
      <c r="F119" s="370"/>
      <c r="G119" s="370"/>
      <c r="H119" s="369"/>
    </row>
    <row r="120" spans="1:8" s="45" customFormat="1" ht="14.45" hidden="1" customHeight="1" x14ac:dyDescent="0.25">
      <c r="A120" s="554"/>
      <c r="B120" s="594"/>
      <c r="C120" s="595"/>
      <c r="D120" s="581" t="s">
        <v>161</v>
      </c>
      <c r="E120" s="553" t="s">
        <v>162</v>
      </c>
      <c r="F120" s="636" t="s">
        <v>163</v>
      </c>
      <c r="G120" s="553" t="s">
        <v>169</v>
      </c>
      <c r="H120" s="553" t="s">
        <v>6</v>
      </c>
    </row>
    <row r="121" spans="1:8" s="45" customFormat="1" ht="15" hidden="1" x14ac:dyDescent="0.25">
      <c r="A121" s="555"/>
      <c r="B121" s="596"/>
      <c r="C121" s="597"/>
      <c r="D121" s="668"/>
      <c r="E121" s="555"/>
      <c r="F121" s="600"/>
      <c r="G121" s="555"/>
      <c r="H121" s="555"/>
    </row>
    <row r="122" spans="1:8" s="45" customFormat="1" ht="15" hidden="1" x14ac:dyDescent="0.25">
      <c r="A122" s="318">
        <v>1</v>
      </c>
      <c r="B122" s="529">
        <v>2</v>
      </c>
      <c r="C122" s="530"/>
      <c r="D122" s="318">
        <v>3</v>
      </c>
      <c r="E122" s="318">
        <v>4</v>
      </c>
      <c r="F122" s="318">
        <v>5</v>
      </c>
      <c r="G122" s="318">
        <v>6</v>
      </c>
      <c r="H122" s="318">
        <v>7</v>
      </c>
    </row>
    <row r="123" spans="1:8" s="45" customFormat="1" ht="15" hidden="1" x14ac:dyDescent="0.25">
      <c r="A123" s="316" t="s">
        <v>164</v>
      </c>
      <c r="B123" s="318">
        <v>0.39300000000000002</v>
      </c>
      <c r="C123" s="317">
        <v>1</v>
      </c>
      <c r="D123" s="153">
        <v>30497.8</v>
      </c>
      <c r="E123" s="113">
        <v>41441.4</v>
      </c>
      <c r="F123" s="153">
        <f>30497.8*0.393</f>
        <v>11985.635400000001</v>
      </c>
      <c r="G123" s="186">
        <f>F123*30.2%</f>
        <v>3619.6618908</v>
      </c>
      <c r="H123" s="186">
        <f>F123+G123</f>
        <v>15605.297290800001</v>
      </c>
    </row>
    <row r="124" spans="1:8" s="45" customFormat="1" ht="15" hidden="1" x14ac:dyDescent="0.25">
      <c r="A124" s="316" t="s">
        <v>166</v>
      </c>
      <c r="B124" s="318">
        <f>1*0.393</f>
        <v>0.39300000000000002</v>
      </c>
      <c r="C124" s="317"/>
      <c r="D124" s="153">
        <v>8353.5499999999993</v>
      </c>
      <c r="E124" s="113">
        <v>11244.72</v>
      </c>
      <c r="F124" s="153">
        <f>8353.55*0.393</f>
        <v>3282.94515</v>
      </c>
      <c r="G124" s="186">
        <f>F124*30.2%</f>
        <v>991.4494353</v>
      </c>
      <c r="H124" s="186">
        <f>F124+G124</f>
        <v>4274.3945853000005</v>
      </c>
    </row>
    <row r="125" spans="1:8" s="45" customFormat="1" ht="15" hidden="1" x14ac:dyDescent="0.25">
      <c r="A125" s="316" t="s">
        <v>167</v>
      </c>
      <c r="B125" s="318">
        <f>0.5*0.393</f>
        <v>0.19650000000000001</v>
      </c>
      <c r="C125" s="317"/>
      <c r="D125" s="153">
        <v>3761.62</v>
      </c>
      <c r="E125" s="113">
        <v>4983</v>
      </c>
      <c r="F125" s="153">
        <f>3761.62*0.393</f>
        <v>1478.31666</v>
      </c>
      <c r="G125" s="186">
        <f>F125*30.2%</f>
        <v>446.45163131999999</v>
      </c>
      <c r="H125" s="186">
        <f>F125+G125</f>
        <v>1924.7682913199999</v>
      </c>
    </row>
    <row r="126" spans="1:8" s="45" customFormat="1" ht="15" hidden="1" x14ac:dyDescent="0.25">
      <c r="A126" s="316" t="s">
        <v>146</v>
      </c>
      <c r="B126" s="318">
        <f>1*0.393</f>
        <v>0.39300000000000002</v>
      </c>
      <c r="C126" s="317"/>
      <c r="D126" s="153">
        <v>6266.1</v>
      </c>
      <c r="E126" s="113">
        <v>8398.2000000000007</v>
      </c>
      <c r="F126" s="153">
        <f>6266.1*0.393</f>
        <v>2462.5773000000004</v>
      </c>
      <c r="G126" s="186">
        <f>F126*30.2%</f>
        <v>743.69834460000004</v>
      </c>
      <c r="H126" s="186">
        <f>F126+G126</f>
        <v>3206.2756446000003</v>
      </c>
    </row>
    <row r="127" spans="1:8" s="45" customFormat="1" ht="15" hidden="1" x14ac:dyDescent="0.25">
      <c r="A127" s="316" t="s">
        <v>168</v>
      </c>
      <c r="B127" s="318">
        <f>3*0.393</f>
        <v>1.179</v>
      </c>
      <c r="C127" s="317"/>
      <c r="D127" s="153">
        <v>20749.32</v>
      </c>
      <c r="E127" s="113">
        <v>28148.04</v>
      </c>
      <c r="F127" s="153">
        <f>20749.32*0.393</f>
        <v>8154.4827599999999</v>
      </c>
      <c r="G127" s="186">
        <f>F127*30.2%</f>
        <v>2462.6537935199999</v>
      </c>
      <c r="H127" s="186">
        <f>F127+G127</f>
        <v>10617.13655352</v>
      </c>
    </row>
    <row r="128" spans="1:8" s="45" customFormat="1" ht="18.75" hidden="1" x14ac:dyDescent="0.25">
      <c r="A128" s="156"/>
      <c r="B128" s="314"/>
      <c r="C128" s="157"/>
      <c r="D128" s="129">
        <f>SUM(D123:D127)</f>
        <v>69628.39</v>
      </c>
      <c r="E128" s="129">
        <f>SUM(E123:E127)</f>
        <v>94215.360000000015</v>
      </c>
      <c r="F128" s="129">
        <f>SUM(F123:F127)</f>
        <v>27363.957269999999</v>
      </c>
      <c r="G128" s="129">
        <f>SUM(G123:G127)</f>
        <v>8263.91509554</v>
      </c>
      <c r="H128" s="227"/>
    </row>
    <row r="129" spans="1:8" s="45" customFormat="1" ht="18.75" x14ac:dyDescent="0.25">
      <c r="A129" s="412"/>
      <c r="B129" s="413"/>
      <c r="C129" s="413"/>
      <c r="D129" s="414"/>
      <c r="E129" s="414"/>
      <c r="F129" s="414"/>
      <c r="G129" s="214"/>
      <c r="H129" s="217"/>
    </row>
    <row r="130" spans="1:8" ht="15.6" customHeight="1" x14ac:dyDescent="0.25">
      <c r="A130" s="591" t="s">
        <v>12</v>
      </c>
      <c r="B130" s="591"/>
      <c r="C130" s="591"/>
      <c r="D130" s="591"/>
      <c r="E130" s="591"/>
      <c r="F130" s="591"/>
      <c r="H130" s="170"/>
    </row>
    <row r="131" spans="1:8" x14ac:dyDescent="0.25">
      <c r="A131" s="164"/>
      <c r="B131" s="164"/>
      <c r="C131" s="164"/>
      <c r="D131" s="164"/>
      <c r="E131" s="164"/>
      <c r="F131" s="165">
        <f>F97</f>
        <v>0.31</v>
      </c>
    </row>
    <row r="132" spans="1:8" ht="15.75" customHeight="1" x14ac:dyDescent="0.25">
      <c r="A132" s="667" t="s">
        <v>13</v>
      </c>
      <c r="B132" s="667" t="s">
        <v>11</v>
      </c>
      <c r="C132" s="357"/>
      <c r="D132" s="667" t="s">
        <v>14</v>
      </c>
      <c r="E132" s="667" t="s">
        <v>15</v>
      </c>
      <c r="F132" s="671" t="s">
        <v>6</v>
      </c>
    </row>
    <row r="133" spans="1:8" x14ac:dyDescent="0.25">
      <c r="A133" s="667"/>
      <c r="B133" s="667"/>
      <c r="C133" s="357"/>
      <c r="D133" s="667"/>
      <c r="E133" s="667"/>
      <c r="F133" s="672"/>
    </row>
    <row r="134" spans="1:8" x14ac:dyDescent="0.25">
      <c r="A134" s="309">
        <v>1</v>
      </c>
      <c r="B134" s="309">
        <v>2</v>
      </c>
      <c r="C134" s="309"/>
      <c r="D134" s="309">
        <v>3</v>
      </c>
      <c r="E134" s="309">
        <v>4</v>
      </c>
      <c r="F134" s="309" t="s">
        <v>178</v>
      </c>
    </row>
    <row r="135" spans="1:8" x14ac:dyDescent="0.25">
      <c r="A135" s="439" t="s">
        <v>17</v>
      </c>
      <c r="B135" s="357" t="s">
        <v>18</v>
      </c>
      <c r="C135" s="357"/>
      <c r="D135" s="77">
        <f>55*F131</f>
        <v>17.05</v>
      </c>
      <c r="E135" s="410">
        <v>3245.16</v>
      </c>
      <c r="F135" s="77">
        <f>D135*E135</f>
        <v>55329.978000000003</v>
      </c>
    </row>
    <row r="136" spans="1:8" ht="18.75" x14ac:dyDescent="0.25">
      <c r="A136" s="439" t="s">
        <v>286</v>
      </c>
      <c r="B136" s="357" t="s">
        <v>200</v>
      </c>
      <c r="C136" s="357"/>
      <c r="D136" s="357">
        <f>106.3*F131</f>
        <v>32.952999999999996</v>
      </c>
      <c r="E136" s="410">
        <v>46.7</v>
      </c>
      <c r="F136" s="77">
        <f>D136*E136+14.98</f>
        <v>1553.8851</v>
      </c>
    </row>
    <row r="137" spans="1:8" ht="18.75" x14ac:dyDescent="0.25">
      <c r="A137" s="439" t="s">
        <v>287</v>
      </c>
      <c r="B137" s="357" t="s">
        <v>56</v>
      </c>
      <c r="C137" s="357"/>
      <c r="D137" s="357">
        <f>6*F131</f>
        <v>1.8599999999999999</v>
      </c>
      <c r="E137" s="410">
        <v>9000</v>
      </c>
      <c r="F137" s="77">
        <f t="shared" ref="F137:F140" si="8">D137*E137</f>
        <v>16740</v>
      </c>
    </row>
    <row r="138" spans="1:8" x14ac:dyDescent="0.25">
      <c r="A138" s="439" t="s">
        <v>16</v>
      </c>
      <c r="B138" s="357" t="s">
        <v>87</v>
      </c>
      <c r="C138" s="357"/>
      <c r="D138" s="98">
        <f>6*F131</f>
        <v>1.8599999999999999</v>
      </c>
      <c r="E138" s="410">
        <v>7728</v>
      </c>
      <c r="F138" s="77">
        <f t="shared" si="8"/>
        <v>14374.08</v>
      </c>
    </row>
    <row r="139" spans="1:8" x14ac:dyDescent="0.25">
      <c r="A139" s="439" t="s">
        <v>212</v>
      </c>
      <c r="B139" s="335" t="s">
        <v>22</v>
      </c>
      <c r="C139" s="318"/>
      <c r="D139" s="171">
        <f>3.636*F131</f>
        <v>1.1271599999999999</v>
      </c>
      <c r="E139" s="410">
        <v>2170.58</v>
      </c>
      <c r="F139" s="77">
        <f t="shared" si="8"/>
        <v>2446.5909527999997</v>
      </c>
    </row>
    <row r="140" spans="1:8" x14ac:dyDescent="0.25">
      <c r="A140" s="439" t="s">
        <v>288</v>
      </c>
      <c r="B140" s="357" t="s">
        <v>87</v>
      </c>
      <c r="C140" s="318"/>
      <c r="D140" s="171">
        <f>7.23*F131</f>
        <v>2.2413000000000003</v>
      </c>
      <c r="E140" s="410">
        <v>7728</v>
      </c>
      <c r="F140" s="77">
        <f t="shared" si="8"/>
        <v>17320.766400000004</v>
      </c>
    </row>
    <row r="141" spans="1:8" ht="18.75" x14ac:dyDescent="0.25">
      <c r="A141" s="666"/>
      <c r="B141" s="666"/>
      <c r="C141" s="666"/>
      <c r="D141" s="666"/>
      <c r="E141" s="666"/>
      <c r="F141" s="411">
        <f>SUM(F135:F140)</f>
        <v>107765.30045280002</v>
      </c>
    </row>
    <row r="142" spans="1:8" x14ac:dyDescent="0.25">
      <c r="A142" s="96"/>
      <c r="B142" s="96"/>
      <c r="C142" s="96"/>
      <c r="D142" s="96"/>
      <c r="E142" s="96"/>
      <c r="F142" s="97"/>
    </row>
    <row r="143" spans="1:8" x14ac:dyDescent="0.25">
      <c r="A143" s="669" t="s">
        <v>114</v>
      </c>
      <c r="B143" s="669"/>
      <c r="C143" s="669"/>
      <c r="D143" s="669"/>
      <c r="E143" s="669"/>
      <c r="F143" s="669"/>
      <c r="G143" s="188"/>
    </row>
    <row r="144" spans="1:8" ht="25.5" x14ac:dyDescent="0.25">
      <c r="A144" s="316" t="s">
        <v>115</v>
      </c>
      <c r="B144" s="318" t="s">
        <v>116</v>
      </c>
      <c r="C144" s="342"/>
      <c r="D144" s="318" t="s">
        <v>120</v>
      </c>
      <c r="E144" s="318" t="s">
        <v>117</v>
      </c>
      <c r="F144" s="318" t="s">
        <v>118</v>
      </c>
      <c r="G144" s="331" t="s">
        <v>6</v>
      </c>
    </row>
    <row r="145" spans="1:7" x14ac:dyDescent="0.25">
      <c r="A145" s="316">
        <v>1</v>
      </c>
      <c r="B145" s="318">
        <v>2</v>
      </c>
      <c r="C145" s="342"/>
      <c r="D145" s="318">
        <v>3</v>
      </c>
      <c r="E145" s="318">
        <v>4</v>
      </c>
      <c r="F145" s="318">
        <v>5</v>
      </c>
      <c r="G145" s="365" t="s">
        <v>238</v>
      </c>
    </row>
    <row r="146" spans="1:7" x14ac:dyDescent="0.25">
      <c r="A146" s="318" t="s">
        <v>119</v>
      </c>
      <c r="B146" s="318">
        <f>'инновации+добровольчество0,41'!B104</f>
        <v>3</v>
      </c>
      <c r="C146" s="318">
        <f>'инновации+добровольчество0,41'!C104</f>
        <v>0</v>
      </c>
      <c r="D146" s="318">
        <f>'инновации+добровольчество0,41'!D104</f>
        <v>12</v>
      </c>
      <c r="E146" s="318">
        <f>'инновации+добровольчество0,41'!E104</f>
        <v>75</v>
      </c>
      <c r="F146" s="113">
        <f>'инновации+добровольчество0,41'!F104</f>
        <v>2700</v>
      </c>
      <c r="G146" s="167">
        <f>F146*D153</f>
        <v>837</v>
      </c>
    </row>
    <row r="147" spans="1:7" ht="18.75" x14ac:dyDescent="0.25">
      <c r="A147" s="128"/>
      <c r="B147" s="128"/>
      <c r="C147" s="128"/>
      <c r="D147" s="128"/>
      <c r="E147" s="314" t="s">
        <v>92</v>
      </c>
      <c r="F147" s="129"/>
      <c r="G147" s="289">
        <f>G146</f>
        <v>837</v>
      </c>
    </row>
    <row r="148" spans="1:7" x14ac:dyDescent="0.25">
      <c r="A148" s="96"/>
      <c r="B148" s="96"/>
      <c r="C148" s="96"/>
      <c r="D148" s="96"/>
      <c r="E148" s="96"/>
      <c r="F148" s="97"/>
    </row>
    <row r="149" spans="1:7" x14ac:dyDescent="0.25">
      <c r="A149" s="96"/>
      <c r="B149" s="96"/>
      <c r="C149" s="96"/>
      <c r="D149" s="96"/>
      <c r="E149" s="96"/>
      <c r="F149" s="97"/>
    </row>
    <row r="150" spans="1:7" x14ac:dyDescent="0.25">
      <c r="A150" s="96"/>
      <c r="B150" s="96"/>
      <c r="C150" s="96"/>
      <c r="D150" s="96"/>
      <c r="E150" s="96"/>
      <c r="F150" s="97"/>
    </row>
    <row r="151" spans="1:7" x14ac:dyDescent="0.25">
      <c r="A151" s="644" t="s">
        <v>283</v>
      </c>
      <c r="B151" s="644"/>
      <c r="C151" s="644"/>
      <c r="D151" s="644"/>
      <c r="E151" s="644"/>
      <c r="F151" s="644"/>
    </row>
    <row r="152" spans="1:7" x14ac:dyDescent="0.25">
      <c r="A152" s="356" t="s">
        <v>85</v>
      </c>
      <c r="B152" s="6" t="s">
        <v>281</v>
      </c>
      <c r="C152" s="6"/>
      <c r="D152" s="6"/>
    </row>
    <row r="153" spans="1:7" x14ac:dyDescent="0.25">
      <c r="D153" s="161">
        <f>F131</f>
        <v>0.31</v>
      </c>
    </row>
    <row r="154" spans="1:7" ht="13.15" customHeight="1" x14ac:dyDescent="0.25">
      <c r="A154" s="633" t="s">
        <v>27</v>
      </c>
      <c r="B154" s="633"/>
      <c r="C154" s="347"/>
      <c r="D154" s="633" t="s">
        <v>11</v>
      </c>
      <c r="E154" s="347" t="s">
        <v>49</v>
      </c>
      <c r="F154" s="347" t="s">
        <v>15</v>
      </c>
      <c r="G154" s="647" t="s">
        <v>6</v>
      </c>
    </row>
    <row r="155" spans="1:7" x14ac:dyDescent="0.25">
      <c r="A155" s="633"/>
      <c r="B155" s="633"/>
      <c r="C155" s="347"/>
      <c r="D155" s="633"/>
      <c r="E155" s="347"/>
      <c r="F155" s="347"/>
      <c r="G155" s="648"/>
    </row>
    <row r="156" spans="1:7" x14ac:dyDescent="0.25">
      <c r="A156" s="630">
        <v>1</v>
      </c>
      <c r="B156" s="632"/>
      <c r="C156" s="348"/>
      <c r="D156" s="347">
        <v>2</v>
      </c>
      <c r="E156" s="347">
        <v>3</v>
      </c>
      <c r="F156" s="347">
        <v>4</v>
      </c>
      <c r="G156" s="78" t="s">
        <v>70</v>
      </c>
    </row>
    <row r="157" spans="1:7" x14ac:dyDescent="0.25">
      <c r="A157" s="637" t="str">
        <f>A46</f>
        <v>Суточные</v>
      </c>
      <c r="B157" s="638"/>
      <c r="C157" s="350"/>
      <c r="D157" s="347" t="str">
        <f>D46</f>
        <v>сутки</v>
      </c>
      <c r="E157" s="231">
        <f>19*D153*4</f>
        <v>23.56</v>
      </c>
      <c r="F157" s="361">
        <f>F46</f>
        <v>450</v>
      </c>
      <c r="G157" s="82">
        <f>E157*F157</f>
        <v>10602</v>
      </c>
    </row>
    <row r="158" spans="1:7" x14ac:dyDescent="0.25">
      <c r="A158" s="637" t="str">
        <f>A47</f>
        <v>Проезд</v>
      </c>
      <c r="B158" s="638"/>
      <c r="C158" s="350"/>
      <c r="D158" s="347" t="str">
        <f>D47</f>
        <v xml:space="preserve">Ед. </v>
      </c>
      <c r="E158" s="231">
        <f>19*D153</f>
        <v>5.89</v>
      </c>
      <c r="F158" s="361">
        <f>F47</f>
        <v>6000</v>
      </c>
      <c r="G158" s="82">
        <f>E158*F158</f>
        <v>35340</v>
      </c>
    </row>
    <row r="159" spans="1:7" x14ac:dyDescent="0.25">
      <c r="A159" s="637" t="str">
        <f>A48</f>
        <v xml:space="preserve">Проживание </v>
      </c>
      <c r="B159" s="638"/>
      <c r="C159" s="350"/>
      <c r="D159" s="347" t="str">
        <f>D48</f>
        <v>сутки</v>
      </c>
      <c r="E159" s="231">
        <f>19*3*D153</f>
        <v>17.669999999999998</v>
      </c>
      <c r="F159" s="361">
        <f>F48</f>
        <v>1610.52</v>
      </c>
      <c r="G159" s="82">
        <f>E159*F159</f>
        <v>28457.888399999996</v>
      </c>
    </row>
    <row r="160" spans="1:7" ht="18.75" x14ac:dyDescent="0.25">
      <c r="A160" s="639" t="s">
        <v>123</v>
      </c>
      <c r="B160" s="640"/>
      <c r="C160" s="358"/>
      <c r="D160" s="79"/>
      <c r="E160" s="83"/>
      <c r="F160" s="83"/>
      <c r="G160" s="276">
        <f>SUM(G157:G159)</f>
        <v>74399.888399999996</v>
      </c>
    </row>
    <row r="161" spans="1:7" x14ac:dyDescent="0.25">
      <c r="A161" s="659" t="s">
        <v>36</v>
      </c>
      <c r="B161" s="659"/>
      <c r="C161" s="659"/>
      <c r="D161" s="659"/>
      <c r="E161" s="659"/>
      <c r="F161" s="659"/>
    </row>
    <row r="162" spans="1:7" x14ac:dyDescent="0.25">
      <c r="D162" s="168">
        <f>D153</f>
        <v>0.31</v>
      </c>
    </row>
    <row r="163" spans="1:7" x14ac:dyDescent="0.25">
      <c r="A163" s="633" t="s">
        <v>24</v>
      </c>
      <c r="B163" s="633" t="s">
        <v>11</v>
      </c>
      <c r="C163" s="347"/>
      <c r="D163" s="633" t="s">
        <v>49</v>
      </c>
      <c r="E163" s="633" t="s">
        <v>15</v>
      </c>
      <c r="F163" s="634" t="s">
        <v>181</v>
      </c>
      <c r="G163" s="647" t="s">
        <v>6</v>
      </c>
    </row>
    <row r="164" spans="1:7" x14ac:dyDescent="0.25">
      <c r="A164" s="633"/>
      <c r="B164" s="633"/>
      <c r="C164" s="347"/>
      <c r="D164" s="633"/>
      <c r="E164" s="633"/>
      <c r="F164" s="635"/>
      <c r="G164" s="648"/>
    </row>
    <row r="165" spans="1:7" x14ac:dyDescent="0.25">
      <c r="A165" s="347">
        <v>1</v>
      </c>
      <c r="B165" s="347">
        <v>2</v>
      </c>
      <c r="C165" s="347"/>
      <c r="D165" s="347">
        <v>3</v>
      </c>
      <c r="E165" s="347">
        <v>4</v>
      </c>
      <c r="F165" s="347">
        <v>5</v>
      </c>
      <c r="G165" s="78" t="s">
        <v>71</v>
      </c>
    </row>
    <row r="166" spans="1:7" x14ac:dyDescent="0.25">
      <c r="A166" s="55" t="str">
        <f>'инновации+добровольчество0,41'!A134</f>
        <v>переговоры по району, мин</v>
      </c>
      <c r="B166" s="328" t="s">
        <v>22</v>
      </c>
      <c r="C166" s="318"/>
      <c r="D166" s="418">
        <f>300*D162</f>
        <v>93</v>
      </c>
      <c r="E166" s="331">
        <f>'инновации+добровольчество0,41'!E134</f>
        <v>5.0199999999999996</v>
      </c>
      <c r="F166" s="328">
        <v>12</v>
      </c>
      <c r="G166" s="82">
        <f t="shared" ref="G166:G170" si="9">D166*E166*F166</f>
        <v>5602.32</v>
      </c>
    </row>
    <row r="167" spans="1:7" x14ac:dyDescent="0.25">
      <c r="A167" s="55" t="str">
        <f>'инновации+добровольчество0,41'!A135</f>
        <v>Переговоры за пределами района,мин</v>
      </c>
      <c r="B167" s="328" t="s">
        <v>22</v>
      </c>
      <c r="C167" s="318"/>
      <c r="D167" s="415">
        <f>41.66666666*D162</f>
        <v>12.916666664599999</v>
      </c>
      <c r="E167" s="331">
        <f>'инновации+добровольчество0,41'!E135</f>
        <v>15</v>
      </c>
      <c r="F167" s="328">
        <v>12</v>
      </c>
      <c r="G167" s="82">
        <f t="shared" si="9"/>
        <v>2324.9999996279998</v>
      </c>
    </row>
    <row r="168" spans="1:7" x14ac:dyDescent="0.25">
      <c r="A168" s="55" t="str">
        <f>'инновации+добровольчество0,41'!A136</f>
        <v>Абоненская плата за услуги связи, номеров</v>
      </c>
      <c r="B168" s="328" t="s">
        <v>22</v>
      </c>
      <c r="C168" s="318"/>
      <c r="D168" s="416">
        <f>1*D162</f>
        <v>0.31</v>
      </c>
      <c r="E168" s="331">
        <f>'инновации+добровольчество0,41'!E136</f>
        <v>2183</v>
      </c>
      <c r="F168" s="328">
        <v>12</v>
      </c>
      <c r="G168" s="82">
        <f t="shared" si="9"/>
        <v>8120.76</v>
      </c>
    </row>
    <row r="169" spans="1:7" x14ac:dyDescent="0.25">
      <c r="A169" s="55" t="str">
        <f>'инновации+добровольчество0,41'!A137</f>
        <v xml:space="preserve">Абоненская плата за услуги Интернет </v>
      </c>
      <c r="B169" s="328" t="s">
        <v>22</v>
      </c>
      <c r="C169" s="318"/>
      <c r="D169" s="416">
        <f>1*D162</f>
        <v>0.31</v>
      </c>
      <c r="E169" s="331">
        <f>'инновации+добровольчество0,41'!E137</f>
        <v>8172</v>
      </c>
      <c r="F169" s="328">
        <v>12</v>
      </c>
      <c r="G169" s="82">
        <f t="shared" si="9"/>
        <v>30399.840000000004</v>
      </c>
    </row>
    <row r="170" spans="1:7" x14ac:dyDescent="0.25">
      <c r="A170" s="55" t="str">
        <f>'инновации+добровольчество0,41'!A138</f>
        <v>Почтовые конверты</v>
      </c>
      <c r="B170" s="328" t="s">
        <v>88</v>
      </c>
      <c r="C170" s="318"/>
      <c r="D170" s="416">
        <f>170*D162</f>
        <v>52.7</v>
      </c>
      <c r="E170" s="331">
        <f>'инновации+добровольчество0,41'!E138</f>
        <v>30.4</v>
      </c>
      <c r="F170" s="328">
        <v>1</v>
      </c>
      <c r="G170" s="82">
        <f t="shared" si="9"/>
        <v>1602.08</v>
      </c>
    </row>
    <row r="171" spans="1:7" ht="18.75" x14ac:dyDescent="0.3">
      <c r="A171" s="655" t="s">
        <v>26</v>
      </c>
      <c r="B171" s="655"/>
      <c r="C171" s="655"/>
      <c r="D171" s="655"/>
      <c r="E171" s="655"/>
      <c r="F171" s="655"/>
      <c r="G171" s="283">
        <f>SUM(G166:G170)</f>
        <v>48049.999999628009</v>
      </c>
    </row>
    <row r="172" spans="1:7" x14ac:dyDescent="0.25">
      <c r="A172" s="659" t="s">
        <v>57</v>
      </c>
      <c r="B172" s="659"/>
      <c r="C172" s="659"/>
      <c r="D172" s="659"/>
      <c r="E172" s="659"/>
      <c r="F172" s="659"/>
    </row>
    <row r="173" spans="1:7" x14ac:dyDescent="0.25">
      <c r="D173" s="168">
        <f>D162</f>
        <v>0.31</v>
      </c>
    </row>
    <row r="174" spans="1:7" x14ac:dyDescent="0.25">
      <c r="A174" s="633" t="s">
        <v>201</v>
      </c>
      <c r="B174" s="633" t="s">
        <v>11</v>
      </c>
      <c r="C174" s="347"/>
      <c r="D174" s="633" t="s">
        <v>49</v>
      </c>
      <c r="E174" s="633" t="s">
        <v>15</v>
      </c>
      <c r="F174" s="634" t="s">
        <v>25</v>
      </c>
      <c r="G174" s="647" t="s">
        <v>6</v>
      </c>
    </row>
    <row r="175" spans="1:7" x14ac:dyDescent="0.25">
      <c r="A175" s="633"/>
      <c r="B175" s="633"/>
      <c r="C175" s="347"/>
      <c r="D175" s="633"/>
      <c r="E175" s="633"/>
      <c r="F175" s="635"/>
      <c r="G175" s="648"/>
    </row>
    <row r="176" spans="1:7" x14ac:dyDescent="0.25">
      <c r="A176" s="347">
        <v>1</v>
      </c>
      <c r="B176" s="347">
        <v>2</v>
      </c>
      <c r="C176" s="347"/>
      <c r="D176" s="347">
        <v>3</v>
      </c>
      <c r="E176" s="347">
        <v>4</v>
      </c>
      <c r="F176" s="347">
        <v>5</v>
      </c>
      <c r="G176" s="82" t="s">
        <v>72</v>
      </c>
    </row>
    <row r="177" spans="1:12" hidden="1" x14ac:dyDescent="0.25">
      <c r="A177" s="127" t="s">
        <v>214</v>
      </c>
      <c r="B177" s="328" t="s">
        <v>126</v>
      </c>
      <c r="C177" s="347"/>
      <c r="D177" s="347">
        <v>0</v>
      </c>
      <c r="E177" s="347">
        <f>'инновации+добровольчество0,41'!E145</f>
        <v>0</v>
      </c>
      <c r="F177" s="347">
        <v>1</v>
      </c>
      <c r="G177" s="82">
        <f>D177*E177*F177</f>
        <v>0</v>
      </c>
    </row>
    <row r="178" spans="1:12" x14ac:dyDescent="0.25">
      <c r="A178" s="73" t="s">
        <v>182</v>
      </c>
      <c r="B178" s="347" t="s">
        <v>22</v>
      </c>
      <c r="C178" s="347"/>
      <c r="D178" s="347">
        <f>1*D173</f>
        <v>0.31</v>
      </c>
      <c r="E178" s="361">
        <f>'инновации+добровольчество0,41'!E146</f>
        <v>19000</v>
      </c>
      <c r="F178" s="347">
        <v>1</v>
      </c>
      <c r="G178" s="82">
        <f>D178*E178*F178</f>
        <v>5890</v>
      </c>
    </row>
    <row r="179" spans="1:12" ht="18.75" x14ac:dyDescent="0.25">
      <c r="A179" s="655" t="s">
        <v>58</v>
      </c>
      <c r="B179" s="655"/>
      <c r="C179" s="655"/>
      <c r="D179" s="655"/>
      <c r="E179" s="655"/>
      <c r="F179" s="655"/>
      <c r="G179" s="276">
        <f>SUM(G177:G178)</f>
        <v>5890</v>
      </c>
    </row>
    <row r="180" spans="1:12" ht="18.75" x14ac:dyDescent="0.3">
      <c r="A180" s="659" t="s">
        <v>19</v>
      </c>
      <c r="B180" s="659"/>
      <c r="C180" s="659"/>
      <c r="D180" s="659"/>
      <c r="E180" s="659"/>
      <c r="F180" s="659"/>
      <c r="G180" s="189"/>
    </row>
    <row r="181" spans="1:12" x14ac:dyDescent="0.25">
      <c r="D181" s="168">
        <f>D173</f>
        <v>0.31</v>
      </c>
      <c r="H181" s="6"/>
      <c r="I181" s="6"/>
      <c r="J181" s="6"/>
      <c r="K181" s="6"/>
      <c r="L181" s="6"/>
    </row>
    <row r="182" spans="1:12" ht="15.75" customHeight="1" x14ac:dyDescent="0.25">
      <c r="A182" s="633" t="s">
        <v>21</v>
      </c>
      <c r="B182" s="633" t="s">
        <v>11</v>
      </c>
      <c r="C182" s="347"/>
      <c r="D182" s="633" t="s">
        <v>14</v>
      </c>
      <c r="E182" s="633" t="s">
        <v>15</v>
      </c>
      <c r="F182" s="634" t="s">
        <v>6</v>
      </c>
      <c r="H182" s="6"/>
      <c r="I182" s="6"/>
      <c r="J182" s="6"/>
      <c r="K182" s="6"/>
      <c r="L182" s="6"/>
    </row>
    <row r="183" spans="1:12" x14ac:dyDescent="0.25">
      <c r="A183" s="633"/>
      <c r="B183" s="633"/>
      <c r="C183" s="347"/>
      <c r="D183" s="633"/>
      <c r="E183" s="633"/>
      <c r="F183" s="635"/>
      <c r="H183" s="6"/>
      <c r="I183" s="6"/>
      <c r="J183" s="6"/>
      <c r="K183" s="6"/>
      <c r="L183" s="6"/>
    </row>
    <row r="184" spans="1:12" x14ac:dyDescent="0.25">
      <c r="A184" s="347">
        <v>1</v>
      </c>
      <c r="B184" s="347">
        <v>2</v>
      </c>
      <c r="C184" s="347"/>
      <c r="D184" s="347">
        <v>3</v>
      </c>
      <c r="E184" s="347">
        <v>7</v>
      </c>
      <c r="F184" s="347" t="s">
        <v>179</v>
      </c>
      <c r="H184" s="6"/>
      <c r="I184" s="6"/>
      <c r="J184" s="6"/>
      <c r="K184" s="6"/>
      <c r="L184" s="6"/>
    </row>
    <row r="185" spans="1:12" x14ac:dyDescent="0.25">
      <c r="A185" s="76" t="str">
        <f>'инновации+добровольчество0,41'!A154</f>
        <v xml:space="preserve">Обслуживание систем пожарной сигнализации  </v>
      </c>
      <c r="B185" s="328" t="s">
        <v>22</v>
      </c>
      <c r="C185" s="347"/>
      <c r="D185" s="160">
        <f>12*D181</f>
        <v>3.7199999999999998</v>
      </c>
      <c r="E185" s="347">
        <f>'инновации+добровольчество0,41'!E154</f>
        <v>2000</v>
      </c>
      <c r="F185" s="361">
        <f t="shared" ref="F185:F217" si="10">D185*E185</f>
        <v>7439.9999999999991</v>
      </c>
      <c r="H185" s="6"/>
      <c r="I185" s="6"/>
      <c r="J185" s="6"/>
      <c r="K185" s="6"/>
      <c r="L185" s="6"/>
    </row>
    <row r="186" spans="1:12" x14ac:dyDescent="0.25">
      <c r="A186" s="76" t="str">
        <f>'инновации+добровольчество0,41'!A155</f>
        <v xml:space="preserve">Уборка территории от снега </v>
      </c>
      <c r="B186" s="328" t="s">
        <v>22</v>
      </c>
      <c r="C186" s="347"/>
      <c r="D186" s="160">
        <f>2*D181</f>
        <v>0.62</v>
      </c>
      <c r="E186" s="347">
        <f>'инновации+добровольчество0,41'!E155</f>
        <v>9255</v>
      </c>
      <c r="F186" s="361">
        <f t="shared" si="10"/>
        <v>5738.1</v>
      </c>
      <c r="H186" s="6"/>
      <c r="I186" s="6"/>
      <c r="J186" s="6"/>
      <c r="K186" s="6"/>
      <c r="L186" s="6"/>
    </row>
    <row r="187" spans="1:12" x14ac:dyDescent="0.25">
      <c r="A187" s="76" t="str">
        <f>'инновации+добровольчество0,41'!A156</f>
        <v>Профилактическая дезинфекция</v>
      </c>
      <c r="B187" s="328" t="s">
        <v>22</v>
      </c>
      <c r="C187" s="347"/>
      <c r="D187" s="160">
        <f>1*D181</f>
        <v>0.31</v>
      </c>
      <c r="E187" s="347">
        <f>'инновации+добровольчество0,41'!E156</f>
        <v>12104.4</v>
      </c>
      <c r="F187" s="361">
        <f t="shared" si="10"/>
        <v>3752.364</v>
      </c>
      <c r="H187" s="6"/>
      <c r="I187" s="6"/>
      <c r="J187" s="6"/>
      <c r="K187" s="6"/>
      <c r="L187" s="6"/>
    </row>
    <row r="188" spans="1:12" ht="31.5" x14ac:dyDescent="0.25">
      <c r="A188" s="76" t="str">
        <f>'инновации+добровольчество0,41'!A157</f>
        <v>Комплексное обслуживание системы тепловодоснабжения и конструктивных элементов здания</v>
      </c>
      <c r="B188" s="328" t="s">
        <v>22</v>
      </c>
      <c r="C188" s="347"/>
      <c r="D188" s="160">
        <f>1*D181</f>
        <v>0.31</v>
      </c>
      <c r="E188" s="347">
        <f>'инновации+добровольчество0,41'!E157</f>
        <v>50000</v>
      </c>
      <c r="F188" s="361">
        <f t="shared" si="10"/>
        <v>15500</v>
      </c>
      <c r="H188" s="6"/>
      <c r="I188" s="6"/>
      <c r="J188" s="6"/>
      <c r="K188" s="6"/>
      <c r="L188" s="6"/>
    </row>
    <row r="189" spans="1:12" x14ac:dyDescent="0.25">
      <c r="A189" s="76" t="str">
        <f>'инновации+добровольчество0,41'!A158</f>
        <v>Договор осмотр технического состояния автомобиля</v>
      </c>
      <c r="B189" s="328" t="s">
        <v>22</v>
      </c>
      <c r="C189" s="347"/>
      <c r="D189" s="160">
        <f>120*D181</f>
        <v>37.200000000000003</v>
      </c>
      <c r="E189" s="347">
        <f>'инновации+добровольчество0,41'!E158</f>
        <v>175.75</v>
      </c>
      <c r="F189" s="361">
        <f t="shared" si="10"/>
        <v>6537.9000000000005</v>
      </c>
      <c r="H189" s="6"/>
      <c r="I189" s="6"/>
      <c r="J189" s="6"/>
      <c r="K189" s="6"/>
      <c r="L189" s="6"/>
    </row>
    <row r="190" spans="1:12" x14ac:dyDescent="0.25">
      <c r="A190" s="76" t="str">
        <f>'инновации+добровольчество0,41'!A159</f>
        <v>Техническое обслуживание систем пожарной сигнализации</v>
      </c>
      <c r="B190" s="328" t="s">
        <v>22</v>
      </c>
      <c r="C190" s="347"/>
      <c r="D190" s="419">
        <f>12*D181</f>
        <v>3.7199999999999998</v>
      </c>
      <c r="E190" s="347">
        <f>'инновации+добровольчество0,41'!E159</f>
        <v>1000</v>
      </c>
      <c r="F190" s="361">
        <f t="shared" si="10"/>
        <v>3719.9999999999995</v>
      </c>
      <c r="H190" s="6"/>
      <c r="I190" s="6"/>
      <c r="J190" s="6"/>
      <c r="K190" s="6"/>
      <c r="L190" s="6"/>
    </row>
    <row r="191" spans="1:12" x14ac:dyDescent="0.25">
      <c r="A191" s="76" t="str">
        <f>'инновации+добровольчество0,41'!A160</f>
        <v>ремонт музыкального оборудования</v>
      </c>
      <c r="B191" s="328" t="s">
        <v>22</v>
      </c>
      <c r="C191" s="347"/>
      <c r="D191" s="419">
        <f>1*D181</f>
        <v>0.31</v>
      </c>
      <c r="E191" s="347">
        <f>'инновации+добровольчество0,41'!E160</f>
        <v>22295.599999999999</v>
      </c>
      <c r="F191" s="361">
        <f t="shared" si="10"/>
        <v>6911.6359999999995</v>
      </c>
      <c r="H191" s="6"/>
      <c r="I191" s="6"/>
      <c r="J191" s="6"/>
      <c r="K191" s="6"/>
      <c r="L191" s="6"/>
    </row>
    <row r="192" spans="1:12" x14ac:dyDescent="0.25">
      <c r="A192" s="76" t="str">
        <f>'инновации+добровольчество0,41'!A161</f>
        <v>обучение персонала</v>
      </c>
      <c r="B192" s="328" t="s">
        <v>22</v>
      </c>
      <c r="C192" s="347"/>
      <c r="D192" s="171">
        <f>5*D181</f>
        <v>1.55</v>
      </c>
      <c r="E192" s="347">
        <f>'инновации+добровольчество0,41'!E161</f>
        <v>8000</v>
      </c>
      <c r="F192" s="361">
        <f t="shared" si="10"/>
        <v>12400</v>
      </c>
      <c r="H192" s="6"/>
      <c r="I192" s="6"/>
      <c r="J192" s="6"/>
      <c r="K192" s="6"/>
      <c r="L192" s="6"/>
    </row>
    <row r="193" spans="1:12" x14ac:dyDescent="0.25">
      <c r="A193" s="76" t="str">
        <f>'инновации+добровольчество0,41'!A162</f>
        <v>Возмещение мед осмотра (112/212)</v>
      </c>
      <c r="B193" s="328" t="s">
        <v>22</v>
      </c>
      <c r="C193" s="347"/>
      <c r="D193" s="421">
        <f>2*D181</f>
        <v>0.62</v>
      </c>
      <c r="E193" s="347">
        <f>'инновации+добровольчество0,41'!E162</f>
        <v>5000</v>
      </c>
      <c r="F193" s="361">
        <f t="shared" si="10"/>
        <v>3100</v>
      </c>
      <c r="H193" s="6"/>
      <c r="I193" s="6"/>
      <c r="J193" s="6"/>
      <c r="K193" s="6"/>
      <c r="L193" s="6"/>
    </row>
    <row r="194" spans="1:12" x14ac:dyDescent="0.25">
      <c r="A194" s="76" t="str">
        <f>'инновации+добровольчество0,41'!A163</f>
        <v>Услуги СЕМИС подписка</v>
      </c>
      <c r="B194" s="328" t="s">
        <v>22</v>
      </c>
      <c r="C194" s="347"/>
      <c r="D194" s="70">
        <f>1*D181</f>
        <v>0.31</v>
      </c>
      <c r="E194" s="347">
        <f>'инновации+добровольчество0,41'!E163</f>
        <v>1617</v>
      </c>
      <c r="F194" s="361">
        <f t="shared" si="10"/>
        <v>501.27</v>
      </c>
      <c r="H194" s="6"/>
      <c r="I194" s="6"/>
      <c r="J194" s="6"/>
      <c r="K194" s="6"/>
      <c r="L194" s="6"/>
    </row>
    <row r="195" spans="1:12" x14ac:dyDescent="0.25">
      <c r="A195" s="76" t="str">
        <f>'инновации+добровольчество0,41'!A164</f>
        <v>изготовление плакетки, печать дипломов, изготовление значков</v>
      </c>
      <c r="B195" s="328" t="s">
        <v>22</v>
      </c>
      <c r="C195" s="347"/>
      <c r="D195" s="70">
        <f>1*D181</f>
        <v>0.31</v>
      </c>
      <c r="E195" s="347">
        <f>'инновации+добровольчество0,41'!E164</f>
        <v>19500</v>
      </c>
      <c r="F195" s="361">
        <f t="shared" si="10"/>
        <v>6045</v>
      </c>
      <c r="H195" s="6"/>
      <c r="I195" s="6"/>
      <c r="J195" s="6"/>
      <c r="K195" s="6"/>
      <c r="L195" s="6"/>
    </row>
    <row r="196" spans="1:12" x14ac:dyDescent="0.25">
      <c r="A196" s="76" t="str">
        <f>'инновации+добровольчество0,41'!A165</f>
        <v>Предрейсовое медицинское обследование 247дней*90руб</v>
      </c>
      <c r="B196" s="328" t="s">
        <v>22</v>
      </c>
      <c r="C196" s="347"/>
      <c r="D196" s="70">
        <f>247*D181</f>
        <v>76.569999999999993</v>
      </c>
      <c r="E196" s="347">
        <f>'инновации+добровольчество0,41'!E165</f>
        <v>90</v>
      </c>
      <c r="F196" s="361">
        <f t="shared" si="10"/>
        <v>6891.2999999999993</v>
      </c>
      <c r="H196" s="6"/>
      <c r="I196" s="6"/>
      <c r="J196" s="6"/>
      <c r="K196" s="6"/>
      <c r="L196" s="6"/>
    </row>
    <row r="197" spans="1:12" x14ac:dyDescent="0.25">
      <c r="A197" s="76" t="str">
        <f>'инновации+добровольчество0,41'!A166</f>
        <v xml:space="preserve">Услуги охраны  </v>
      </c>
      <c r="B197" s="328" t="s">
        <v>22</v>
      </c>
      <c r="C197" s="347"/>
      <c r="D197" s="70">
        <f>12*D181</f>
        <v>3.7199999999999998</v>
      </c>
      <c r="E197" s="347">
        <f>'инновации+добровольчество0,41'!E166</f>
        <v>8000</v>
      </c>
      <c r="F197" s="361">
        <f t="shared" si="10"/>
        <v>29759.999999999996</v>
      </c>
      <c r="H197" s="6"/>
      <c r="I197" s="6"/>
      <c r="J197" s="6"/>
      <c r="K197" s="6"/>
      <c r="L197" s="6"/>
    </row>
    <row r="198" spans="1:12" x14ac:dyDescent="0.25">
      <c r="A198" s="76" t="str">
        <f>'инновации+добровольчество0,41'!A167</f>
        <v>Обслуживание систем охранных средств сигнализации (тревожная кнопка)</v>
      </c>
      <c r="B198" s="328" t="s">
        <v>22</v>
      </c>
      <c r="C198" s="347"/>
      <c r="D198" s="70">
        <f>12*D181</f>
        <v>3.7199999999999998</v>
      </c>
      <c r="E198" s="347">
        <f>'инновации+добровольчество0,41'!E167</f>
        <v>5000</v>
      </c>
      <c r="F198" s="361">
        <f t="shared" si="10"/>
        <v>18600</v>
      </c>
      <c r="H198" s="6"/>
      <c r="I198" s="6"/>
      <c r="J198" s="6"/>
      <c r="K198" s="6"/>
      <c r="L198" s="6"/>
    </row>
    <row r="199" spans="1:12" x14ac:dyDescent="0.25">
      <c r="A199" s="76" t="str">
        <f>'инновации+добровольчество0,41'!A168</f>
        <v>Организация светового сопровождения мероприятия</v>
      </c>
      <c r="B199" s="328" t="s">
        <v>22</v>
      </c>
      <c r="C199" s="347"/>
      <c r="D199" s="70">
        <f>1*D181</f>
        <v>0.31</v>
      </c>
      <c r="E199" s="347">
        <f>'инновации+добровольчество0,41'!E168</f>
        <v>31500</v>
      </c>
      <c r="F199" s="361">
        <f t="shared" si="10"/>
        <v>9765</v>
      </c>
      <c r="H199" s="6"/>
      <c r="I199" s="6"/>
      <c r="J199" s="6"/>
      <c r="K199" s="6"/>
      <c r="L199" s="6"/>
    </row>
    <row r="200" spans="1:12" x14ac:dyDescent="0.25">
      <c r="A200" s="76" t="str">
        <f>'инновации+добровольчество0,41'!A169</f>
        <v>Медосмотр при устройстве на работу</v>
      </c>
      <c r="B200" s="328" t="s">
        <v>22</v>
      </c>
      <c r="C200" s="347"/>
      <c r="D200" s="70">
        <f>4*D181</f>
        <v>1.24</v>
      </c>
      <c r="E200" s="347">
        <f>'инновации+добровольчество0,41'!E169</f>
        <v>3805.5</v>
      </c>
      <c r="F200" s="361">
        <f t="shared" si="10"/>
        <v>4718.82</v>
      </c>
      <c r="H200" s="6"/>
      <c r="I200" s="6"/>
      <c r="J200" s="6"/>
      <c r="K200" s="6"/>
      <c r="L200" s="6"/>
    </row>
    <row r="201" spans="1:12" x14ac:dyDescent="0.25">
      <c r="A201" s="76" t="str">
        <f>'инновации+добровольчество0,41'!A170</f>
        <v>Организация питания воинов-интернационалистов</v>
      </c>
      <c r="B201" s="328" t="s">
        <v>22</v>
      </c>
      <c r="C201" s="347"/>
      <c r="D201" s="70">
        <f>1*D181</f>
        <v>0.31</v>
      </c>
      <c r="E201" s="347">
        <f>'инновации+добровольчество0,41'!E170</f>
        <v>18512</v>
      </c>
      <c r="F201" s="361">
        <f t="shared" si="10"/>
        <v>5738.72</v>
      </c>
      <c r="H201" s="6"/>
      <c r="I201" s="6"/>
      <c r="J201" s="6"/>
      <c r="K201" s="6"/>
      <c r="L201" s="6"/>
    </row>
    <row r="202" spans="1:12" x14ac:dyDescent="0.25">
      <c r="A202" s="76" t="str">
        <f>'инновации+добровольчество0,41'!A171</f>
        <v>Страховая премия по полису ОСАГО за УАЗ</v>
      </c>
      <c r="B202" s="328" t="s">
        <v>22</v>
      </c>
      <c r="C202" s="347"/>
      <c r="D202" s="70">
        <f>1*D181</f>
        <v>0.31</v>
      </c>
      <c r="E202" s="347">
        <f>'инновации+добровольчество0,41'!E171</f>
        <v>3600.68</v>
      </c>
      <c r="F202" s="361">
        <f t="shared" si="10"/>
        <v>1116.2107999999998</v>
      </c>
      <c r="H202" s="6"/>
      <c r="I202" s="6"/>
      <c r="J202" s="6"/>
      <c r="K202" s="6"/>
      <c r="L202" s="6"/>
    </row>
    <row r="203" spans="1:12" ht="31.5" x14ac:dyDescent="0.25">
      <c r="A203" s="76" t="str">
        <f>'инновации+добровольчество0,41'!A172</f>
        <v>Диагностика бытовой и оргтехники для определения возможности ее дальнейшего использования (244/226)</v>
      </c>
      <c r="B203" s="328" t="s">
        <v>22</v>
      </c>
      <c r="C203" s="347"/>
      <c r="D203" s="421">
        <f>1*D181</f>
        <v>0.31</v>
      </c>
      <c r="E203" s="347">
        <f>'инновации+добровольчество0,41'!E172</f>
        <v>1000</v>
      </c>
      <c r="F203" s="361">
        <f t="shared" si="10"/>
        <v>310</v>
      </c>
      <c r="H203" s="6"/>
      <c r="I203" s="6"/>
      <c r="J203" s="6"/>
      <c r="K203" s="6"/>
      <c r="L203" s="6"/>
    </row>
    <row r="204" spans="1:12" x14ac:dyDescent="0.25">
      <c r="A204" s="76" t="str">
        <f>'инновации+добровольчество0,41'!A173</f>
        <v>Изготовление снежных фигур</v>
      </c>
      <c r="B204" s="328" t="s">
        <v>22</v>
      </c>
      <c r="C204" s="347"/>
      <c r="D204" s="421">
        <f>1*D181</f>
        <v>0.31</v>
      </c>
      <c r="E204" s="347">
        <f>'инновации+добровольчество0,41'!E173</f>
        <v>5000</v>
      </c>
      <c r="F204" s="361">
        <f t="shared" si="10"/>
        <v>1550</v>
      </c>
      <c r="H204" s="6"/>
      <c r="I204" s="6"/>
      <c r="J204" s="6"/>
      <c r="K204" s="6"/>
      <c r="L204" s="6"/>
    </row>
    <row r="205" spans="1:12" x14ac:dyDescent="0.25">
      <c r="A205" s="76" t="str">
        <f>'инновации+добровольчество0,41'!A174</f>
        <v>организация светового шоу</v>
      </c>
      <c r="B205" s="328" t="s">
        <v>22</v>
      </c>
      <c r="C205" s="347"/>
      <c r="D205" s="421">
        <f>1*D181</f>
        <v>0.31</v>
      </c>
      <c r="E205" s="347">
        <f>'инновации+добровольчество0,41'!E174</f>
        <v>20718.32</v>
      </c>
      <c r="F205" s="361">
        <f t="shared" si="10"/>
        <v>6422.6791999999996</v>
      </c>
      <c r="H205" s="6"/>
      <c r="I205" s="6"/>
      <c r="J205" s="6"/>
      <c r="K205" s="6"/>
      <c r="L205" s="6"/>
    </row>
    <row r="206" spans="1:12" x14ac:dyDescent="0.25">
      <c r="A206" s="76" t="str">
        <f>'инновации+добровольчество0,41'!A175</f>
        <v>Оплата пени, штрафов (853/291)</v>
      </c>
      <c r="B206" s="328" t="s">
        <v>22</v>
      </c>
      <c r="C206" s="347"/>
      <c r="D206" s="421">
        <f>5*D181</f>
        <v>1.55</v>
      </c>
      <c r="E206" s="347">
        <f>'инновации+добровольчество0,41'!E175</f>
        <v>100</v>
      </c>
      <c r="F206" s="361">
        <f t="shared" si="10"/>
        <v>155</v>
      </c>
      <c r="H206" s="6"/>
      <c r="I206" s="6"/>
      <c r="J206" s="6"/>
      <c r="K206" s="6"/>
      <c r="L206" s="6"/>
    </row>
    <row r="207" spans="1:12" hidden="1" x14ac:dyDescent="0.25">
      <c r="A207" s="76">
        <f>'инновации+добровольчество0,41'!A176</f>
        <v>0</v>
      </c>
      <c r="B207" s="328" t="s">
        <v>22</v>
      </c>
      <c r="C207" s="347"/>
      <c r="D207" s="347">
        <f t="shared" ref="D207:D217" si="11">$D$190</f>
        <v>3.7199999999999998</v>
      </c>
      <c r="E207" s="347"/>
      <c r="F207" s="361">
        <f t="shared" si="10"/>
        <v>0</v>
      </c>
      <c r="H207" s="6"/>
      <c r="I207" s="6"/>
      <c r="J207" s="6"/>
      <c r="K207" s="6"/>
      <c r="L207" s="6"/>
    </row>
    <row r="208" spans="1:12" hidden="1" x14ac:dyDescent="0.25">
      <c r="A208" s="76">
        <f>'инновации+добровольчество0,41'!A177</f>
        <v>0</v>
      </c>
      <c r="B208" s="328" t="s">
        <v>22</v>
      </c>
      <c r="C208" s="347"/>
      <c r="D208" s="347">
        <f t="shared" si="11"/>
        <v>3.7199999999999998</v>
      </c>
      <c r="E208" s="347"/>
      <c r="F208" s="361">
        <f t="shared" si="10"/>
        <v>0</v>
      </c>
      <c r="H208" s="6"/>
      <c r="I208" s="6"/>
      <c r="J208" s="6"/>
      <c r="K208" s="6"/>
      <c r="L208" s="6"/>
    </row>
    <row r="209" spans="1:12" hidden="1" x14ac:dyDescent="0.25">
      <c r="A209" s="76">
        <f>'инновации+добровольчество0,41'!A178</f>
        <v>0</v>
      </c>
      <c r="B209" s="328" t="s">
        <v>22</v>
      </c>
      <c r="C209" s="347"/>
      <c r="D209" s="347">
        <f t="shared" si="11"/>
        <v>3.7199999999999998</v>
      </c>
      <c r="E209" s="347"/>
      <c r="F209" s="361">
        <f t="shared" si="10"/>
        <v>0</v>
      </c>
      <c r="H209" s="6"/>
      <c r="I209" s="6"/>
      <c r="J209" s="6"/>
      <c r="K209" s="6"/>
      <c r="L209" s="6"/>
    </row>
    <row r="210" spans="1:12" hidden="1" x14ac:dyDescent="0.25">
      <c r="A210" s="76">
        <f>'инновации+добровольчество0,41'!A179</f>
        <v>0</v>
      </c>
      <c r="B210" s="328" t="s">
        <v>22</v>
      </c>
      <c r="C210" s="347"/>
      <c r="D210" s="347">
        <f t="shared" si="11"/>
        <v>3.7199999999999998</v>
      </c>
      <c r="E210" s="347"/>
      <c r="F210" s="361">
        <f t="shared" si="10"/>
        <v>0</v>
      </c>
      <c r="H210" s="6"/>
      <c r="I210" s="6"/>
      <c r="J210" s="6"/>
      <c r="K210" s="6"/>
      <c r="L210" s="6"/>
    </row>
    <row r="211" spans="1:12" hidden="1" x14ac:dyDescent="0.25">
      <c r="A211" s="76">
        <f>'инновации+добровольчество0,41'!A180</f>
        <v>0</v>
      </c>
      <c r="B211" s="328" t="s">
        <v>22</v>
      </c>
      <c r="C211" s="347"/>
      <c r="D211" s="347">
        <f t="shared" si="11"/>
        <v>3.7199999999999998</v>
      </c>
      <c r="E211" s="347"/>
      <c r="F211" s="361">
        <f t="shared" si="10"/>
        <v>0</v>
      </c>
      <c r="H211" s="6"/>
      <c r="I211" s="6"/>
      <c r="J211" s="6"/>
      <c r="K211" s="6"/>
      <c r="L211" s="6"/>
    </row>
    <row r="212" spans="1:12" hidden="1" x14ac:dyDescent="0.25">
      <c r="A212" s="76">
        <f>'инновации+добровольчество0,41'!A181</f>
        <v>0</v>
      </c>
      <c r="B212" s="328" t="s">
        <v>22</v>
      </c>
      <c r="C212" s="347"/>
      <c r="D212" s="347">
        <f t="shared" si="11"/>
        <v>3.7199999999999998</v>
      </c>
      <c r="E212" s="347"/>
      <c r="F212" s="361">
        <f t="shared" si="10"/>
        <v>0</v>
      </c>
      <c r="H212" s="6"/>
      <c r="I212" s="6"/>
      <c r="J212" s="6"/>
      <c r="K212" s="6"/>
      <c r="L212" s="6"/>
    </row>
    <row r="213" spans="1:12" hidden="1" x14ac:dyDescent="0.25">
      <c r="A213" s="76">
        <f>'инновации+добровольчество0,41'!A182</f>
        <v>0</v>
      </c>
      <c r="B213" s="328" t="s">
        <v>22</v>
      </c>
      <c r="C213" s="347"/>
      <c r="D213" s="347">
        <f t="shared" si="11"/>
        <v>3.7199999999999998</v>
      </c>
      <c r="E213" s="347"/>
      <c r="F213" s="361">
        <f t="shared" si="10"/>
        <v>0</v>
      </c>
      <c r="H213" s="6"/>
      <c r="I213" s="6"/>
      <c r="J213" s="6"/>
      <c r="K213" s="6"/>
      <c r="L213" s="6"/>
    </row>
    <row r="214" spans="1:12" hidden="1" x14ac:dyDescent="0.25">
      <c r="A214" s="76">
        <f>'инновации+добровольчество0,41'!A183</f>
        <v>0</v>
      </c>
      <c r="B214" s="328" t="s">
        <v>22</v>
      </c>
      <c r="C214" s="343"/>
      <c r="D214" s="347">
        <f t="shared" si="11"/>
        <v>3.7199999999999998</v>
      </c>
      <c r="E214" s="347"/>
      <c r="F214" s="361">
        <f t="shared" si="10"/>
        <v>0</v>
      </c>
      <c r="H214" s="6"/>
      <c r="I214" s="6"/>
      <c r="J214" s="6"/>
      <c r="K214" s="6"/>
      <c r="L214" s="6"/>
    </row>
    <row r="215" spans="1:12" hidden="1" x14ac:dyDescent="0.25">
      <c r="A215" s="76">
        <f>'инновации+добровольчество0,41'!A184</f>
        <v>0</v>
      </c>
      <c r="B215" s="328" t="s">
        <v>22</v>
      </c>
      <c r="C215" s="318"/>
      <c r="D215" s="347">
        <f t="shared" si="11"/>
        <v>3.7199999999999998</v>
      </c>
      <c r="E215" s="347"/>
      <c r="F215" s="361">
        <f t="shared" si="10"/>
        <v>0</v>
      </c>
      <c r="H215" s="6"/>
      <c r="I215" s="6"/>
      <c r="J215" s="6"/>
      <c r="K215" s="6"/>
      <c r="L215" s="6"/>
    </row>
    <row r="216" spans="1:12" hidden="1" x14ac:dyDescent="0.25">
      <c r="A216" s="76">
        <f>'инновации+добровольчество0,41'!A185</f>
        <v>0</v>
      </c>
      <c r="B216" s="328" t="s">
        <v>22</v>
      </c>
      <c r="C216" s="318"/>
      <c r="D216" s="347">
        <f t="shared" si="11"/>
        <v>3.7199999999999998</v>
      </c>
      <c r="E216" s="347"/>
      <c r="F216" s="361">
        <f t="shared" si="10"/>
        <v>0</v>
      </c>
      <c r="H216" s="6"/>
      <c r="I216" s="6"/>
      <c r="J216" s="6"/>
      <c r="K216" s="6"/>
      <c r="L216" s="6"/>
    </row>
    <row r="217" spans="1:12" ht="18.75" hidden="1" customHeight="1" x14ac:dyDescent="0.25">
      <c r="A217" s="76">
        <f>'инновации+добровольчество0,41'!A186</f>
        <v>0</v>
      </c>
      <c r="B217" s="328" t="s">
        <v>22</v>
      </c>
      <c r="C217" s="318"/>
      <c r="D217" s="347">
        <f t="shared" si="11"/>
        <v>3.7199999999999998</v>
      </c>
      <c r="E217" s="347"/>
      <c r="F217" s="361">
        <f t="shared" si="10"/>
        <v>0</v>
      </c>
      <c r="H217" s="6"/>
      <c r="I217" s="6"/>
      <c r="J217" s="6"/>
      <c r="K217" s="6"/>
      <c r="L217" s="6"/>
    </row>
    <row r="218" spans="1:12" ht="18.75" x14ac:dyDescent="0.25">
      <c r="A218" s="656" t="s">
        <v>23</v>
      </c>
      <c r="B218" s="657"/>
      <c r="C218" s="657"/>
      <c r="D218" s="657"/>
      <c r="E218" s="658"/>
      <c r="F218" s="293">
        <f>SUM(F185:F217)</f>
        <v>156674.00000000003</v>
      </c>
      <c r="H218" s="6"/>
      <c r="I218" s="6"/>
      <c r="J218" s="6"/>
      <c r="K218" s="6"/>
      <c r="L218" s="6"/>
    </row>
    <row r="219" spans="1:12" x14ac:dyDescent="0.25">
      <c r="A219" s="649" t="s">
        <v>29</v>
      </c>
      <c r="B219" s="650"/>
      <c r="C219" s="650"/>
      <c r="D219" s="650"/>
      <c r="E219" s="650"/>
      <c r="F219" s="651"/>
    </row>
    <row r="220" spans="1:12" x14ac:dyDescent="0.25">
      <c r="A220" s="652">
        <f>D181</f>
        <v>0.31</v>
      </c>
      <c r="B220" s="653"/>
      <c r="C220" s="653"/>
      <c r="D220" s="653"/>
      <c r="E220" s="653"/>
      <c r="F220" s="654"/>
    </row>
    <row r="221" spans="1:12" ht="15.75" customHeight="1" x14ac:dyDescent="0.25">
      <c r="A221" s="528" t="s">
        <v>30</v>
      </c>
      <c r="B221" s="528" t="s">
        <v>11</v>
      </c>
      <c r="C221" s="328"/>
      <c r="D221" s="528" t="s">
        <v>14</v>
      </c>
      <c r="E221" s="528" t="s">
        <v>15</v>
      </c>
      <c r="F221" s="548" t="s">
        <v>6</v>
      </c>
    </row>
    <row r="222" spans="1:12" x14ac:dyDescent="0.25">
      <c r="A222" s="528"/>
      <c r="B222" s="528"/>
      <c r="C222" s="328"/>
      <c r="D222" s="528"/>
      <c r="E222" s="528"/>
      <c r="F222" s="549"/>
    </row>
    <row r="223" spans="1:12" x14ac:dyDescent="0.25">
      <c r="A223" s="328">
        <v>1</v>
      </c>
      <c r="B223" s="328">
        <v>2</v>
      </c>
      <c r="C223" s="328"/>
      <c r="D223" s="328">
        <v>3</v>
      </c>
      <c r="E223" s="328">
        <v>4</v>
      </c>
      <c r="F223" s="328" t="s">
        <v>179</v>
      </c>
    </row>
    <row r="224" spans="1:12" x14ac:dyDescent="0.25">
      <c r="A224" s="219" t="str">
        <f>'инновации+добровольчество0,41'!A193</f>
        <v>Пиломатериал</v>
      </c>
      <c r="B224" s="322" t="str">
        <f>'инновации+добровольчество0,41'!B193</f>
        <v>шт</v>
      </c>
      <c r="C224" s="328"/>
      <c r="D224" s="233">
        <f>Лист1!C3*0.31</f>
        <v>1.643</v>
      </c>
      <c r="E224" s="447">
        <f>Лист1!D3</f>
        <v>7500</v>
      </c>
      <c r="F224" s="253">
        <f>D224*E224</f>
        <v>12322.5</v>
      </c>
    </row>
    <row r="225" spans="1:6" x14ac:dyDescent="0.25">
      <c r="A225" s="219" t="str">
        <f>'инновации+добровольчество0,41'!A194</f>
        <v>Катридж CN54AE HP 933XL</v>
      </c>
      <c r="B225" s="322" t="str">
        <f>'инновации+добровольчество0,41'!B194</f>
        <v>шт</v>
      </c>
      <c r="C225" s="328"/>
      <c r="D225" s="233">
        <f>Лист1!C4*0.31</f>
        <v>2.79</v>
      </c>
      <c r="E225" s="447">
        <f>Лист1!D4</f>
        <v>1860</v>
      </c>
      <c r="F225" s="253">
        <f>D225*E225</f>
        <v>5189.3999999999996</v>
      </c>
    </row>
    <row r="226" spans="1:6" ht="24.75" customHeight="1" x14ac:dyDescent="0.25">
      <c r="A226" s="219" t="str">
        <f>'инновации+добровольчество0,41'!A195</f>
        <v>Катридж CN54AE HP 932XL</v>
      </c>
      <c r="B226" s="322" t="str">
        <f>'инновации+добровольчество0,41'!B195</f>
        <v>шт</v>
      </c>
      <c r="C226" s="328"/>
      <c r="D226" s="233">
        <f>Лист1!C5*0.31</f>
        <v>0.92999999999999994</v>
      </c>
      <c r="E226" s="447">
        <f>Лист1!D5</f>
        <v>3689</v>
      </c>
      <c r="F226" s="253">
        <f t="shared" ref="F226:F247" si="12">D226*E226</f>
        <v>3430.77</v>
      </c>
    </row>
    <row r="227" spans="1:6" ht="24.75" customHeight="1" x14ac:dyDescent="0.25">
      <c r="A227" s="219" t="str">
        <f>'инновации+добровольчество0,41'!A196</f>
        <v>Чернила Canon Gl-490C PIXMA</v>
      </c>
      <c r="B227" s="322" t="str">
        <f>'инновации+добровольчество0,41'!B196</f>
        <v>шт</v>
      </c>
      <c r="C227" s="328"/>
      <c r="D227" s="233">
        <f>Лист1!C6*0.31</f>
        <v>3.7199999999999998</v>
      </c>
      <c r="E227" s="447">
        <f>Лист1!D6</f>
        <v>800</v>
      </c>
      <c r="F227" s="253">
        <f t="shared" ref="F227" si="13">D227*E227</f>
        <v>2976</v>
      </c>
    </row>
    <row r="228" spans="1:6" x14ac:dyDescent="0.25">
      <c r="A228" s="219" t="str">
        <f>'инновации+добровольчество0,41'!A197</f>
        <v>Бумага А4 500 шт. SvetoCopy</v>
      </c>
      <c r="B228" s="322" t="str">
        <f>'инновации+добровольчество0,41'!B197</f>
        <v>шт</v>
      </c>
      <c r="C228" s="328"/>
      <c r="D228" s="233">
        <f>Лист1!C7*0.31</f>
        <v>9.3000000000000007</v>
      </c>
      <c r="E228" s="447">
        <f>Лист1!D7</f>
        <v>300</v>
      </c>
      <c r="F228" s="253">
        <f t="shared" si="12"/>
        <v>2790</v>
      </c>
    </row>
    <row r="229" spans="1:6" x14ac:dyDescent="0.25">
      <c r="A229" s="219" t="str">
        <f>'инновации+добровольчество0,41'!A198</f>
        <v>Бумага А3 500 шт. SvetoCopy</v>
      </c>
      <c r="B229" s="322" t="str">
        <f>'инновации+добровольчество0,41'!B198</f>
        <v>шт</v>
      </c>
      <c r="C229" s="328"/>
      <c r="D229" s="233">
        <f>Лист1!C8*0.31</f>
        <v>6.2</v>
      </c>
      <c r="E229" s="447">
        <f>Лист1!D8</f>
        <v>400</v>
      </c>
      <c r="F229" s="253">
        <f t="shared" si="12"/>
        <v>2480</v>
      </c>
    </row>
    <row r="230" spans="1:6" x14ac:dyDescent="0.25">
      <c r="A230" s="219" t="str">
        <f>'инновации+добровольчество0,41'!A199</f>
        <v>Мышь USB</v>
      </c>
      <c r="B230" s="322" t="str">
        <f>'инновации+добровольчество0,41'!B199</f>
        <v>шт</v>
      </c>
      <c r="C230" s="328"/>
      <c r="D230" s="233">
        <f>Лист1!C9*0.31</f>
        <v>1.24</v>
      </c>
      <c r="E230" s="447">
        <f>Лист1!D9</f>
        <v>500</v>
      </c>
      <c r="F230" s="253">
        <f t="shared" si="12"/>
        <v>620</v>
      </c>
    </row>
    <row r="231" spans="1:6" x14ac:dyDescent="0.25">
      <c r="A231" s="219" t="str">
        <f>'инновации+добровольчество0,41'!A200</f>
        <v xml:space="preserve">Мешки для мусора </v>
      </c>
      <c r="B231" s="322" t="str">
        <f>'инновации+добровольчество0,41'!B200</f>
        <v>шт</v>
      </c>
      <c r="C231" s="328"/>
      <c r="D231" s="233">
        <f>Лист1!C10*0.31</f>
        <v>6.2</v>
      </c>
      <c r="E231" s="447">
        <f>Лист1!D10</f>
        <v>100</v>
      </c>
      <c r="F231" s="253">
        <f t="shared" si="12"/>
        <v>620</v>
      </c>
    </row>
    <row r="232" spans="1:6" x14ac:dyDescent="0.25">
      <c r="A232" s="219" t="str">
        <f>'инновации+добровольчество0,41'!A201</f>
        <v>Бытовая химия</v>
      </c>
      <c r="B232" s="322" t="str">
        <f>'инновации+добровольчество0,41'!B201</f>
        <v>шт</v>
      </c>
      <c r="C232" s="328"/>
      <c r="D232" s="233">
        <f>Лист1!C11*0.31</f>
        <v>0.31</v>
      </c>
      <c r="E232" s="447">
        <f>Лист1!D11</f>
        <v>1652</v>
      </c>
      <c r="F232" s="253">
        <f t="shared" si="12"/>
        <v>512.12</v>
      </c>
    </row>
    <row r="233" spans="1:6" x14ac:dyDescent="0.25">
      <c r="A233" s="219" t="str">
        <f>'инновации+добровольчество0,41'!A202</f>
        <v>Фанера</v>
      </c>
      <c r="B233" s="322" t="str">
        <f>'инновации+добровольчество0,41'!B202</f>
        <v>шт</v>
      </c>
      <c r="C233" s="328"/>
      <c r="D233" s="233">
        <f>Лист1!C12*0.31</f>
        <v>0.31</v>
      </c>
      <c r="E233" s="447">
        <f>Лист1!D12</f>
        <v>1000</v>
      </c>
      <c r="F233" s="253">
        <f t="shared" si="12"/>
        <v>310</v>
      </c>
    </row>
    <row r="234" spans="1:6" x14ac:dyDescent="0.25">
      <c r="A234" s="219" t="str">
        <f>'инновации+добровольчество0,41'!A203</f>
        <v>Антифриз</v>
      </c>
      <c r="B234" s="322" t="str">
        <f>'инновации+добровольчество0,41'!B203</f>
        <v>шт</v>
      </c>
      <c r="C234" s="328"/>
      <c r="D234" s="233">
        <f>Лист1!C13*0.31</f>
        <v>9.3000000000000007</v>
      </c>
      <c r="E234" s="447">
        <f>Лист1!D13</f>
        <v>183</v>
      </c>
      <c r="F234" s="253">
        <f t="shared" si="12"/>
        <v>1701.9</v>
      </c>
    </row>
    <row r="235" spans="1:6" x14ac:dyDescent="0.25">
      <c r="A235" s="219" t="str">
        <f>'инновации+добровольчество0,41'!A204</f>
        <v>Саморезы</v>
      </c>
      <c r="B235" s="322" t="str">
        <f>'инновации+добровольчество0,41'!B204</f>
        <v>шт</v>
      </c>
      <c r="C235" s="328"/>
      <c r="D235" s="233">
        <f>Лист1!C14*0.31</f>
        <v>3.1</v>
      </c>
      <c r="E235" s="447">
        <f>Лист1!D14</f>
        <v>100</v>
      </c>
      <c r="F235" s="253">
        <f t="shared" si="12"/>
        <v>310</v>
      </c>
    </row>
    <row r="236" spans="1:6" x14ac:dyDescent="0.25">
      <c r="A236" s="219" t="str">
        <f>'инновации+добровольчество0,41'!A205</f>
        <v>Инструмент металлический ручной</v>
      </c>
      <c r="B236" s="322" t="str">
        <f>'инновации+добровольчество0,41'!B205</f>
        <v>шт</v>
      </c>
      <c r="C236" s="328"/>
      <c r="D236" s="233">
        <f>Лист1!C15*0.31</f>
        <v>1.55</v>
      </c>
      <c r="E236" s="447">
        <f>Лист1!D15</f>
        <v>301</v>
      </c>
      <c r="F236" s="253">
        <f t="shared" ref="F236:F237" si="14">D236*E236</f>
        <v>466.55</v>
      </c>
    </row>
    <row r="237" spans="1:6" x14ac:dyDescent="0.25">
      <c r="A237" s="219" t="str">
        <f>'инновации+добровольчество0,41'!A206</f>
        <v>Краска эмаль</v>
      </c>
      <c r="B237" s="322" t="str">
        <f>'инновации+добровольчество0,41'!B206</f>
        <v>шт</v>
      </c>
      <c r="C237" s="328"/>
      <c r="D237" s="233">
        <f>Лист1!C16*0.31</f>
        <v>9.3000000000000007</v>
      </c>
      <c r="E237" s="447">
        <f>Лист1!D16</f>
        <v>250</v>
      </c>
      <c r="F237" s="253">
        <f t="shared" si="14"/>
        <v>2325</v>
      </c>
    </row>
    <row r="238" spans="1:6" x14ac:dyDescent="0.25">
      <c r="A238" s="219" t="str">
        <f>'инновации+добровольчество0,41'!A207</f>
        <v>Краска ВДН</v>
      </c>
      <c r="B238" s="322" t="str">
        <f>'инновации+добровольчество0,41'!B207</f>
        <v>шт</v>
      </c>
      <c r="C238" s="328"/>
      <c r="D238" s="233">
        <f>Лист1!C17*0.31</f>
        <v>1.55</v>
      </c>
      <c r="E238" s="447">
        <f>Лист1!D17</f>
        <v>401</v>
      </c>
      <c r="F238" s="253">
        <f t="shared" si="12"/>
        <v>621.55000000000007</v>
      </c>
    </row>
    <row r="239" spans="1:6" x14ac:dyDescent="0.25">
      <c r="A239" s="219" t="str">
        <f>'инновации+добровольчество0,41'!A208</f>
        <v>Кисти</v>
      </c>
      <c r="B239" s="322" t="str">
        <f>'инновации+добровольчество0,41'!B208</f>
        <v>шт</v>
      </c>
      <c r="C239" s="328"/>
      <c r="D239" s="233">
        <f>Лист1!C18*0.31</f>
        <v>6.2</v>
      </c>
      <c r="E239" s="447">
        <f>Лист1!D18</f>
        <v>50</v>
      </c>
      <c r="F239" s="253">
        <f t="shared" si="12"/>
        <v>310</v>
      </c>
    </row>
    <row r="240" spans="1:6" x14ac:dyDescent="0.25">
      <c r="A240" s="219" t="str">
        <f>'инновации+добровольчество0,41'!A209</f>
        <v>Перчатка пвх</v>
      </c>
      <c r="B240" s="322" t="str">
        <f>'инновации+добровольчество0,41'!B209</f>
        <v>шт</v>
      </c>
      <c r="C240" s="328"/>
      <c r="D240" s="233">
        <f>Лист1!C19*0.31</f>
        <v>12.4</v>
      </c>
      <c r="E240" s="447">
        <f>Лист1!D19</f>
        <v>30</v>
      </c>
      <c r="F240" s="253">
        <f t="shared" si="12"/>
        <v>372</v>
      </c>
    </row>
    <row r="241" spans="1:6" x14ac:dyDescent="0.25">
      <c r="A241" s="219" t="str">
        <f>'инновации+добровольчество0,41'!A210</f>
        <v>Грабли, лопаты</v>
      </c>
      <c r="B241" s="322" t="str">
        <f>'инновации+добровольчество0,41'!B210</f>
        <v>шт</v>
      </c>
      <c r="C241" s="328"/>
      <c r="D241" s="233">
        <f>Лист1!C20*0.31</f>
        <v>3.1</v>
      </c>
      <c r="E241" s="447">
        <f>Лист1!D20</f>
        <v>118.5</v>
      </c>
      <c r="F241" s="253">
        <f t="shared" si="12"/>
        <v>367.35</v>
      </c>
    </row>
    <row r="242" spans="1:6" s="307" customFormat="1" x14ac:dyDescent="0.25">
      <c r="A242" s="306" t="str">
        <f>'инновации+добровольчество0,41'!A211</f>
        <v>Молоток</v>
      </c>
      <c r="B242" s="322" t="str">
        <f>'инновации+добровольчество0,41'!B211</f>
        <v>шт</v>
      </c>
      <c r="C242" s="328"/>
      <c r="D242" s="233">
        <f>Лист1!C21*0.31</f>
        <v>0.92999999999999994</v>
      </c>
      <c r="E242" s="447">
        <f>Лист1!D21</f>
        <v>100</v>
      </c>
      <c r="F242" s="253">
        <f t="shared" si="12"/>
        <v>93</v>
      </c>
    </row>
    <row r="243" spans="1:6" x14ac:dyDescent="0.25">
      <c r="A243" s="219" t="str">
        <f>'инновации+добровольчество0,41'!A212</f>
        <v>Гвозди</v>
      </c>
      <c r="B243" s="322" t="str">
        <f>'инновации+добровольчество0,41'!B212</f>
        <v>шт</v>
      </c>
      <c r="C243" s="328"/>
      <c r="D243" s="233">
        <f>Лист1!C22*0.31</f>
        <v>0.62</v>
      </c>
      <c r="E243" s="447">
        <f>Лист1!D22</f>
        <v>27.5</v>
      </c>
      <c r="F243" s="253">
        <f t="shared" si="12"/>
        <v>17.05</v>
      </c>
    </row>
    <row r="244" spans="1:6" x14ac:dyDescent="0.25">
      <c r="A244" s="219" t="str">
        <f>'инновации+добровольчество0,41'!A213</f>
        <v>Тонер НР</v>
      </c>
      <c r="B244" s="322" t="str">
        <f>'инновации+добровольчество0,41'!B213</f>
        <v>шт</v>
      </c>
      <c r="C244" s="328"/>
      <c r="D244" s="233">
        <f>Лист1!C23*0.31</f>
        <v>0.62</v>
      </c>
      <c r="E244" s="447">
        <f>Лист1!D23</f>
        <v>2200</v>
      </c>
      <c r="F244" s="253">
        <f t="shared" si="12"/>
        <v>1364</v>
      </c>
    </row>
    <row r="245" spans="1:6" x14ac:dyDescent="0.25">
      <c r="A245" s="219" t="str">
        <f>'инновации+добровольчество0,41'!A214</f>
        <v>Тонер Canon</v>
      </c>
      <c r="B245" s="171" t="s">
        <v>88</v>
      </c>
      <c r="C245" s="328"/>
      <c r="D245" s="233">
        <f>Лист1!C24*0.31</f>
        <v>0.31</v>
      </c>
      <c r="E245" s="447">
        <f>Лист1!D24</f>
        <v>1600</v>
      </c>
      <c r="F245" s="253">
        <f t="shared" si="12"/>
        <v>496</v>
      </c>
    </row>
    <row r="246" spans="1:6" x14ac:dyDescent="0.25">
      <c r="A246" s="219" t="str">
        <f>'инновации+добровольчество0,41'!A215</f>
        <v>Эмаль</v>
      </c>
      <c r="B246" s="171" t="s">
        <v>88</v>
      </c>
      <c r="C246" s="328"/>
      <c r="D246" s="233">
        <f>Лист1!C25*0.31</f>
        <v>0.62</v>
      </c>
      <c r="E246" s="447">
        <f>Лист1!D25</f>
        <v>180</v>
      </c>
      <c r="F246" s="253">
        <f t="shared" si="12"/>
        <v>111.6</v>
      </c>
    </row>
    <row r="247" spans="1:6" x14ac:dyDescent="0.25">
      <c r="A247" s="219" t="str">
        <f>'инновации+добровольчество0,41'!A216</f>
        <v>Эмаль аэрозоль</v>
      </c>
      <c r="B247" s="171" t="s">
        <v>88</v>
      </c>
      <c r="C247" s="328"/>
      <c r="D247" s="233">
        <f>Лист1!C26*0.31</f>
        <v>2.48</v>
      </c>
      <c r="E247" s="447">
        <f>Лист1!D26</f>
        <v>216.5</v>
      </c>
      <c r="F247" s="253">
        <f t="shared" si="12"/>
        <v>536.91999999999996</v>
      </c>
    </row>
    <row r="248" spans="1:6" x14ac:dyDescent="0.25">
      <c r="A248" s="219" t="str">
        <f>'инновации+добровольчество0,41'!A217</f>
        <v>пакет майка</v>
      </c>
      <c r="B248" s="171" t="s">
        <v>88</v>
      </c>
      <c r="C248" s="328"/>
      <c r="D248" s="233">
        <f>Лист1!C27*0.31</f>
        <v>0.31</v>
      </c>
      <c r="E248" s="447">
        <f>Лист1!D27</f>
        <v>5</v>
      </c>
      <c r="F248" s="253">
        <f t="shared" ref="F248:F281" si="15">D248*E248</f>
        <v>1.55</v>
      </c>
    </row>
    <row r="249" spans="1:6" x14ac:dyDescent="0.25">
      <c r="A249" s="219" t="str">
        <f>'инновации+добровольчество0,41'!A218</f>
        <v>шпилька резьбовая</v>
      </c>
      <c r="B249" s="171" t="s">
        <v>88</v>
      </c>
      <c r="C249" s="328"/>
      <c r="D249" s="233">
        <f>Лист1!C28*0.31</f>
        <v>0.62</v>
      </c>
      <c r="E249" s="447">
        <f>Лист1!D28</f>
        <v>240</v>
      </c>
      <c r="F249" s="253">
        <f t="shared" si="15"/>
        <v>148.80000000000001</v>
      </c>
    </row>
    <row r="250" spans="1:6" x14ac:dyDescent="0.25">
      <c r="A250" s="219" t="str">
        <f>'инновации+добровольчество0,41'!A219</f>
        <v>сверло</v>
      </c>
      <c r="B250" s="171" t="s">
        <v>88</v>
      </c>
      <c r="C250" s="328"/>
      <c r="D250" s="233">
        <f>Лист1!C29*0.31</f>
        <v>0.31</v>
      </c>
      <c r="E250" s="447">
        <f>Лист1!D29</f>
        <v>359</v>
      </c>
      <c r="F250" s="253">
        <f t="shared" si="15"/>
        <v>111.29</v>
      </c>
    </row>
    <row r="251" spans="1:6" x14ac:dyDescent="0.25">
      <c r="A251" s="219" t="str">
        <f>'инновации+добровольчество0,41'!A220</f>
        <v>антифриз</v>
      </c>
      <c r="B251" s="171" t="s">
        <v>88</v>
      </c>
      <c r="C251" s="328"/>
      <c r="D251" s="233">
        <f>Лист1!C30*0.31</f>
        <v>0.62</v>
      </c>
      <c r="E251" s="447">
        <f>Лист1!D30</f>
        <v>560</v>
      </c>
      <c r="F251" s="253">
        <f t="shared" si="15"/>
        <v>347.2</v>
      </c>
    </row>
    <row r="252" spans="1:6" x14ac:dyDescent="0.25">
      <c r="A252" s="219" t="str">
        <f>'инновации+добровольчество0,41'!A221</f>
        <v>ледоруб</v>
      </c>
      <c r="B252" s="171" t="s">
        <v>88</v>
      </c>
      <c r="C252" s="328"/>
      <c r="D252" s="233">
        <f>Лист1!C31*0.31</f>
        <v>0.31</v>
      </c>
      <c r="E252" s="447">
        <f>Лист1!D31</f>
        <v>677</v>
      </c>
      <c r="F252" s="253">
        <f t="shared" si="15"/>
        <v>209.87</v>
      </c>
    </row>
    <row r="253" spans="1:6" x14ac:dyDescent="0.25">
      <c r="A253" s="219" t="str">
        <f>'инновации+добровольчество0,41'!A222</f>
        <v>труба</v>
      </c>
      <c r="B253" s="171" t="s">
        <v>88</v>
      </c>
      <c r="C253" s="328"/>
      <c r="D253" s="233">
        <f>Лист1!C32*0.31</f>
        <v>0.92999999999999994</v>
      </c>
      <c r="E253" s="447">
        <f>Лист1!D32</f>
        <v>650</v>
      </c>
      <c r="F253" s="253">
        <f t="shared" si="15"/>
        <v>604.5</v>
      </c>
    </row>
    <row r="254" spans="1:6" x14ac:dyDescent="0.25">
      <c r="A254" s="219" t="str">
        <f>'инновации+добровольчество0,41'!A223</f>
        <v>кронштейн</v>
      </c>
      <c r="B254" s="171" t="s">
        <v>88</v>
      </c>
      <c r="C254" s="328"/>
      <c r="D254" s="233">
        <f>Лист1!C33*0.31</f>
        <v>0.62</v>
      </c>
      <c r="E254" s="447">
        <f>Лист1!D33</f>
        <v>32</v>
      </c>
      <c r="F254" s="253">
        <f t="shared" si="15"/>
        <v>19.84</v>
      </c>
    </row>
    <row r="255" spans="1:6" x14ac:dyDescent="0.25">
      <c r="A255" s="219" t="str">
        <f>'инновации+добровольчество0,41'!A224</f>
        <v>электрод</v>
      </c>
      <c r="B255" s="171" t="s">
        <v>88</v>
      </c>
      <c r="C255" s="328"/>
      <c r="D255" s="233">
        <f>Лист1!C34*0.31</f>
        <v>0.31</v>
      </c>
      <c r="E255" s="447">
        <f>Лист1!D34</f>
        <v>250</v>
      </c>
      <c r="F255" s="253">
        <f t="shared" si="15"/>
        <v>77.5</v>
      </c>
    </row>
    <row r="256" spans="1:6" x14ac:dyDescent="0.25">
      <c r="A256" s="219" t="str">
        <f>'инновации+добровольчество0,41'!A225</f>
        <v>круг отрезной</v>
      </c>
      <c r="B256" s="171" t="s">
        <v>88</v>
      </c>
      <c r="C256" s="328"/>
      <c r="D256" s="233">
        <f>Лист1!C35*0.31</f>
        <v>3.41</v>
      </c>
      <c r="E256" s="447">
        <f>Лист1!D35</f>
        <v>50</v>
      </c>
      <c r="F256" s="253">
        <f t="shared" si="15"/>
        <v>170.5</v>
      </c>
    </row>
    <row r="257" spans="1:6" x14ac:dyDescent="0.25">
      <c r="A257" s="219" t="str">
        <f>'инновации+добровольчество0,41'!A226</f>
        <v>круг отрезной</v>
      </c>
      <c r="B257" s="171" t="s">
        <v>88</v>
      </c>
      <c r="C257" s="328"/>
      <c r="D257" s="233">
        <f>Лист1!C36*0.31</f>
        <v>0.92999999999999994</v>
      </c>
      <c r="E257" s="447">
        <f>Лист1!D36</f>
        <v>41</v>
      </c>
      <c r="F257" s="253">
        <f t="shared" si="15"/>
        <v>38.129999999999995</v>
      </c>
    </row>
    <row r="258" spans="1:6" x14ac:dyDescent="0.25">
      <c r="A258" s="219" t="str">
        <f>'инновации+добровольчество0,41'!A227</f>
        <v>круг отрезной</v>
      </c>
      <c r="B258" s="171" t="s">
        <v>88</v>
      </c>
      <c r="C258" s="328"/>
      <c r="D258" s="233">
        <f>Лист1!C37*0.31</f>
        <v>0.31</v>
      </c>
      <c r="E258" s="447">
        <f>Лист1!D37</f>
        <v>50</v>
      </c>
      <c r="F258" s="253">
        <f t="shared" si="15"/>
        <v>15.5</v>
      </c>
    </row>
    <row r="259" spans="1:6" x14ac:dyDescent="0.25">
      <c r="A259" s="219" t="str">
        <f>'инновации+добровольчество0,41'!A228</f>
        <v>круг зачистной</v>
      </c>
      <c r="B259" s="171" t="s">
        <v>88</v>
      </c>
      <c r="C259" s="328"/>
      <c r="D259" s="233">
        <f>Лист1!C38*0.31</f>
        <v>0.31</v>
      </c>
      <c r="E259" s="447">
        <f>Лист1!D38</f>
        <v>144</v>
      </c>
      <c r="F259" s="253">
        <f t="shared" si="15"/>
        <v>44.64</v>
      </c>
    </row>
    <row r="260" spans="1:6" x14ac:dyDescent="0.25">
      <c r="A260" s="219" t="str">
        <f>'инновации+добровольчество0,41'!A229</f>
        <v>кабель-канал</v>
      </c>
      <c r="B260" s="171" t="s">
        <v>88</v>
      </c>
      <c r="C260" s="328"/>
      <c r="D260" s="233">
        <f>Лист1!C39*0.31</f>
        <v>0.31</v>
      </c>
      <c r="E260" s="447">
        <f>Лист1!D39</f>
        <v>95</v>
      </c>
      <c r="F260" s="253">
        <f t="shared" si="15"/>
        <v>29.45</v>
      </c>
    </row>
    <row r="261" spans="1:6" x14ac:dyDescent="0.25">
      <c r="A261" s="219" t="str">
        <f>'инновации+добровольчество0,41'!A230</f>
        <v>саморез</v>
      </c>
      <c r="B261" s="171" t="s">
        <v>88</v>
      </c>
      <c r="C261" s="328"/>
      <c r="D261" s="233">
        <f>Лист1!C40*0.31</f>
        <v>15.5</v>
      </c>
      <c r="E261" s="447">
        <f>Лист1!D40</f>
        <v>3.5</v>
      </c>
      <c r="F261" s="253">
        <f t="shared" si="15"/>
        <v>54.25</v>
      </c>
    </row>
    <row r="262" spans="1:6" x14ac:dyDescent="0.25">
      <c r="A262" s="219" t="str">
        <f>'инновации+добровольчество0,41'!A231</f>
        <v>лопата</v>
      </c>
      <c r="B262" s="171" t="s">
        <v>88</v>
      </c>
      <c r="C262" s="328"/>
      <c r="D262" s="233">
        <f>Лист1!C41*0.31</f>
        <v>0.62</v>
      </c>
      <c r="E262" s="447">
        <f>Лист1!D41</f>
        <v>219</v>
      </c>
      <c r="F262" s="253">
        <f t="shared" si="15"/>
        <v>135.78</v>
      </c>
    </row>
    <row r="263" spans="1:6" x14ac:dyDescent="0.25">
      <c r="A263" s="219" t="str">
        <f>'инновации+добровольчество0,41'!A232</f>
        <v>черенок</v>
      </c>
      <c r="B263" s="171" t="s">
        <v>88</v>
      </c>
      <c r="C263" s="328"/>
      <c r="D263" s="233">
        <f>Лист1!C42*0.31</f>
        <v>0.62</v>
      </c>
      <c r="E263" s="447">
        <f>Лист1!D42</f>
        <v>80</v>
      </c>
      <c r="F263" s="253">
        <f t="shared" si="15"/>
        <v>49.6</v>
      </c>
    </row>
    <row r="264" spans="1:6" x14ac:dyDescent="0.25">
      <c r="A264" s="219" t="str">
        <f>'инновации+добровольчество0,41'!A233</f>
        <v>домкрат</v>
      </c>
      <c r="B264" s="171" t="s">
        <v>88</v>
      </c>
      <c r="C264" s="328"/>
      <c r="D264" s="233">
        <f>Лист1!C43*0.31</f>
        <v>0.31</v>
      </c>
      <c r="E264" s="447">
        <f>Лист1!D43</f>
        <v>2058</v>
      </c>
      <c r="F264" s="253">
        <f t="shared" si="15"/>
        <v>637.98</v>
      </c>
    </row>
    <row r="265" spans="1:6" x14ac:dyDescent="0.25">
      <c r="A265" s="219" t="str">
        <f>'инновации+добровольчество0,41'!A234</f>
        <v>стяжка</v>
      </c>
      <c r="B265" s="171" t="s">
        <v>88</v>
      </c>
      <c r="C265" s="328"/>
      <c r="D265" s="233">
        <f>Лист1!C44*0.31</f>
        <v>0.31</v>
      </c>
      <c r="E265" s="447">
        <f>Лист1!D44</f>
        <v>277</v>
      </c>
      <c r="F265" s="253">
        <f t="shared" si="15"/>
        <v>85.87</v>
      </c>
    </row>
    <row r="266" spans="1:6" x14ac:dyDescent="0.25">
      <c r="A266" s="219" t="str">
        <f>'инновации+добровольчество0,41'!A235</f>
        <v>смазка</v>
      </c>
      <c r="B266" s="171" t="s">
        <v>88</v>
      </c>
      <c r="C266" s="328"/>
      <c r="D266" s="233">
        <f>Лист1!C45*0.31</f>
        <v>0.31</v>
      </c>
      <c r="E266" s="447">
        <f>Лист1!D45</f>
        <v>299</v>
      </c>
      <c r="F266" s="253">
        <f t="shared" si="15"/>
        <v>92.69</v>
      </c>
    </row>
    <row r="267" spans="1:6" x14ac:dyDescent="0.25">
      <c r="A267" s="219" t="str">
        <f>'инновации+добровольчество0,41'!A236</f>
        <v>лопата</v>
      </c>
      <c r="B267" s="171" t="s">
        <v>88</v>
      </c>
      <c r="C267" s="328"/>
      <c r="D267" s="233">
        <f>Лист1!C46*0.31</f>
        <v>0.31</v>
      </c>
      <c r="E267" s="447">
        <f>Лист1!D46</f>
        <v>250</v>
      </c>
      <c r="F267" s="253">
        <f t="shared" si="15"/>
        <v>77.5</v>
      </c>
    </row>
    <row r="268" spans="1:6" x14ac:dyDescent="0.25">
      <c r="A268" s="219" t="str">
        <f>'инновации+добровольчество0,41'!A237</f>
        <v>ключи</v>
      </c>
      <c r="B268" s="171" t="s">
        <v>88</v>
      </c>
      <c r="C268" s="328"/>
      <c r="D268" s="233">
        <f>Лист1!C47*0.31</f>
        <v>0.31</v>
      </c>
      <c r="E268" s="447">
        <f>Лист1!D47</f>
        <v>245</v>
      </c>
      <c r="F268" s="253">
        <f t="shared" si="15"/>
        <v>75.95</v>
      </c>
    </row>
    <row r="269" spans="1:6" x14ac:dyDescent="0.25">
      <c r="A269" s="219" t="str">
        <f>'инновации+добровольчество0,41'!A238</f>
        <v>болт</v>
      </c>
      <c r="B269" s="171" t="s">
        <v>88</v>
      </c>
      <c r="C269" s="328"/>
      <c r="D269" s="233">
        <f>Лист1!C48*0.31</f>
        <v>1.24</v>
      </c>
      <c r="E269" s="447">
        <f>Лист1!D48</f>
        <v>10</v>
      </c>
      <c r="F269" s="253">
        <f t="shared" si="15"/>
        <v>12.4</v>
      </c>
    </row>
    <row r="270" spans="1:6" x14ac:dyDescent="0.25">
      <c r="A270" s="219" t="str">
        <f>'инновации+добровольчество0,41'!A239</f>
        <v>гайка</v>
      </c>
      <c r="B270" s="171" t="s">
        <v>88</v>
      </c>
      <c r="C270" s="328"/>
      <c r="D270" s="233">
        <f>Лист1!C49*0.31</f>
        <v>1.24</v>
      </c>
      <c r="E270" s="447">
        <f>Лист1!D49</f>
        <v>2</v>
      </c>
      <c r="F270" s="253">
        <f t="shared" si="15"/>
        <v>2.48</v>
      </c>
    </row>
    <row r="271" spans="1:6" x14ac:dyDescent="0.25">
      <c r="A271" s="219" t="str">
        <f>'инновации+добровольчество0,41'!A240</f>
        <v>эмаль аэрозоль</v>
      </c>
      <c r="B271" s="171" t="s">
        <v>88</v>
      </c>
      <c r="C271" s="328"/>
      <c r="D271" s="233">
        <f>Лист1!C50*0.31</f>
        <v>0.92999999999999994</v>
      </c>
      <c r="E271" s="447">
        <f>Лист1!D50</f>
        <v>226</v>
      </c>
      <c r="F271" s="253">
        <f t="shared" si="15"/>
        <v>210.17999999999998</v>
      </c>
    </row>
    <row r="272" spans="1:6" x14ac:dyDescent="0.25">
      <c r="A272" s="219" t="str">
        <f>'инновации+добровольчество0,41'!A241</f>
        <v>бумага нажд</v>
      </c>
      <c r="B272" s="171" t="s">
        <v>88</v>
      </c>
      <c r="C272" s="328"/>
      <c r="D272" s="233">
        <f>Лист1!C51*0.31</f>
        <v>6.2</v>
      </c>
      <c r="E272" s="447">
        <f>Лист1!D51</f>
        <v>17</v>
      </c>
      <c r="F272" s="253">
        <f t="shared" si="15"/>
        <v>105.4</v>
      </c>
    </row>
    <row r="273" spans="1:6" x14ac:dyDescent="0.25">
      <c r="A273" s="219" t="str">
        <f>'инновации+добровольчество0,41'!A242</f>
        <v>круг отрезной</v>
      </c>
      <c r="B273" s="171" t="s">
        <v>88</v>
      </c>
      <c r="C273" s="328"/>
      <c r="D273" s="233">
        <f>Лист1!C52*0.31</f>
        <v>3.1</v>
      </c>
      <c r="E273" s="447">
        <f>Лист1!D52</f>
        <v>34</v>
      </c>
      <c r="F273" s="253">
        <f t="shared" si="15"/>
        <v>105.4</v>
      </c>
    </row>
    <row r="274" spans="1:6" x14ac:dyDescent="0.25">
      <c r="A274" s="219" t="str">
        <f>'инновации+добровольчество0,41'!A243</f>
        <v>герметик</v>
      </c>
      <c r="B274" s="171" t="s">
        <v>88</v>
      </c>
      <c r="C274" s="328"/>
      <c r="D274" s="233">
        <f>Лист1!C53*0.31</f>
        <v>0.31</v>
      </c>
      <c r="E274" s="447">
        <f>Лист1!D53</f>
        <v>266</v>
      </c>
      <c r="F274" s="253">
        <f t="shared" si="15"/>
        <v>82.46</v>
      </c>
    </row>
    <row r="275" spans="1:6" x14ac:dyDescent="0.25">
      <c r="A275" s="219" t="str">
        <f>'инновации+добровольчество0,41'!A244</f>
        <v>кенгуру</v>
      </c>
      <c r="B275" s="171" t="s">
        <v>88</v>
      </c>
      <c r="C275" s="328"/>
      <c r="D275" s="233">
        <f>Лист1!C54*0.31</f>
        <v>0.62</v>
      </c>
      <c r="E275" s="447">
        <f>Лист1!D54</f>
        <v>274</v>
      </c>
      <c r="F275" s="253">
        <f t="shared" si="15"/>
        <v>169.88</v>
      </c>
    </row>
    <row r="276" spans="1:6" x14ac:dyDescent="0.25">
      <c r="A276" s="219" t="str">
        <f>'инновации+добровольчество0,41'!A245</f>
        <v>цемент 50 кг</v>
      </c>
      <c r="B276" s="171" t="s">
        <v>88</v>
      </c>
      <c r="C276" s="328"/>
      <c r="D276" s="233">
        <f>Лист1!C55*0.31</f>
        <v>0.62</v>
      </c>
      <c r="E276" s="447">
        <f>Лист1!D55</f>
        <v>800</v>
      </c>
      <c r="F276" s="253">
        <f t="shared" si="15"/>
        <v>496</v>
      </c>
    </row>
    <row r="277" spans="1:6" x14ac:dyDescent="0.25">
      <c r="A277" s="219" t="str">
        <f>'инновации+добровольчество0,41'!A246</f>
        <v>эмаль аэрозоль</v>
      </c>
      <c r="B277" s="171" t="s">
        <v>88</v>
      </c>
      <c r="C277" s="328"/>
      <c r="D277" s="233">
        <f>Лист1!C56*0.31</f>
        <v>1.55</v>
      </c>
      <c r="E277" s="447">
        <f>Лист1!D56</f>
        <v>193</v>
      </c>
      <c r="F277" s="253">
        <f t="shared" si="15"/>
        <v>299.15000000000003</v>
      </c>
    </row>
    <row r="278" spans="1:6" x14ac:dyDescent="0.25">
      <c r="A278" s="219" t="str">
        <f>'инновации+добровольчество0,41'!A247</f>
        <v>эмаль аэрозоль</v>
      </c>
      <c r="B278" s="171" t="s">
        <v>88</v>
      </c>
      <c r="C278" s="328"/>
      <c r="D278" s="233">
        <f>Лист1!C57*0.31</f>
        <v>1.55</v>
      </c>
      <c r="E278" s="447">
        <f>Лист1!D57</f>
        <v>185</v>
      </c>
      <c r="F278" s="253">
        <f t="shared" si="15"/>
        <v>286.75</v>
      </c>
    </row>
    <row r="279" spans="1:6" x14ac:dyDescent="0.25">
      <c r="A279" s="219" t="str">
        <f>'инновации+добровольчество0,41'!A248</f>
        <v>рукав резина</v>
      </c>
      <c r="B279" s="171" t="s">
        <v>88</v>
      </c>
      <c r="C279" s="328"/>
      <c r="D279" s="233">
        <f>Лист1!C58*0.31</f>
        <v>1.8599999999999999</v>
      </c>
      <c r="E279" s="447">
        <f>Лист1!D58</f>
        <v>280</v>
      </c>
      <c r="F279" s="253">
        <f t="shared" si="15"/>
        <v>520.79999999999995</v>
      </c>
    </row>
    <row r="280" spans="1:6" x14ac:dyDescent="0.25">
      <c r="A280" s="219" t="str">
        <f>'инновации+добровольчество0,41'!A249</f>
        <v>лампа</v>
      </c>
      <c r="B280" s="171" t="s">
        <v>88</v>
      </c>
      <c r="C280" s="328"/>
      <c r="D280" s="233">
        <f>Лист1!C59*0.31</f>
        <v>1.55</v>
      </c>
      <c r="E280" s="447">
        <f>Лист1!D59</f>
        <v>139</v>
      </c>
      <c r="F280" s="253">
        <f t="shared" si="15"/>
        <v>215.45000000000002</v>
      </c>
    </row>
    <row r="281" spans="1:6" x14ac:dyDescent="0.25">
      <c r="A281" s="219" t="str">
        <f>'инновации+добровольчество0,41'!A250</f>
        <v>лампа энергосберегающая</v>
      </c>
      <c r="B281" s="171" t="s">
        <v>88</v>
      </c>
      <c r="C281" s="328"/>
      <c r="D281" s="233">
        <f>Лист1!C60*0.31</f>
        <v>0.31</v>
      </c>
      <c r="E281" s="447">
        <f>Лист1!D60</f>
        <v>190</v>
      </c>
      <c r="F281" s="253">
        <f t="shared" si="15"/>
        <v>58.9</v>
      </c>
    </row>
    <row r="282" spans="1:6" x14ac:dyDescent="0.25">
      <c r="A282" s="219" t="str">
        <f>'инновации+добровольчество0,41'!A251</f>
        <v>антифриз</v>
      </c>
      <c r="B282" s="171" t="s">
        <v>88</v>
      </c>
      <c r="C282" s="328"/>
      <c r="D282" s="233">
        <f>Лист1!C61*0.31</f>
        <v>0.31</v>
      </c>
      <c r="E282" s="447">
        <f>Лист1!D61</f>
        <v>630</v>
      </c>
      <c r="F282" s="253">
        <f t="shared" ref="F282:F325" si="16">D282*E282</f>
        <v>195.3</v>
      </c>
    </row>
    <row r="283" spans="1:6" x14ac:dyDescent="0.25">
      <c r="A283" s="219" t="str">
        <f>'инновации+добровольчество0,41'!A252</f>
        <v>коврик автомобильный</v>
      </c>
      <c r="B283" s="171" t="s">
        <v>88</v>
      </c>
      <c r="C283" s="328"/>
      <c r="D283" s="233">
        <f>Лист1!C62*0.31</f>
        <v>0.31</v>
      </c>
      <c r="E283" s="447">
        <f>Лист1!D62</f>
        <v>3400</v>
      </c>
      <c r="F283" s="253">
        <f t="shared" si="16"/>
        <v>1054</v>
      </c>
    </row>
    <row r="284" spans="1:6" x14ac:dyDescent="0.25">
      <c r="A284" s="219" t="str">
        <f>'инновации+добровольчество0,41'!A253</f>
        <v>краска акрил</v>
      </c>
      <c r="B284" s="171" t="s">
        <v>88</v>
      </c>
      <c r="C284" s="328"/>
      <c r="D284" s="233">
        <f>Лист1!C63*0.31</f>
        <v>0.92999999999999994</v>
      </c>
      <c r="E284" s="447">
        <f>Лист1!D63</f>
        <v>1135</v>
      </c>
      <c r="F284" s="253">
        <f t="shared" si="16"/>
        <v>1055.55</v>
      </c>
    </row>
    <row r="285" spans="1:6" x14ac:dyDescent="0.25">
      <c r="A285" s="219" t="str">
        <f>'инновации+добровольчество0,41'!A254</f>
        <v>валик</v>
      </c>
      <c r="B285" s="171" t="s">
        <v>88</v>
      </c>
      <c r="C285" s="328"/>
      <c r="D285" s="233">
        <f>Лист1!C64*0.31</f>
        <v>1.24</v>
      </c>
      <c r="E285" s="447">
        <f>Лист1!D64</f>
        <v>72.5</v>
      </c>
      <c r="F285" s="253">
        <f t="shared" si="16"/>
        <v>89.9</v>
      </c>
    </row>
    <row r="286" spans="1:6" x14ac:dyDescent="0.25">
      <c r="A286" s="219" t="str">
        <f>'инновации+добровольчество0,41'!A255</f>
        <v>скотч маляр</v>
      </c>
      <c r="B286" s="171" t="s">
        <v>88</v>
      </c>
      <c r="C286" s="328"/>
      <c r="D286" s="233">
        <f>Лист1!C65*0.31</f>
        <v>1.55</v>
      </c>
      <c r="E286" s="447">
        <f>Лист1!D65</f>
        <v>115</v>
      </c>
      <c r="F286" s="253">
        <f t="shared" si="16"/>
        <v>178.25</v>
      </c>
    </row>
    <row r="287" spans="1:6" x14ac:dyDescent="0.25">
      <c r="A287" s="219" t="str">
        <f>'инновации+добровольчество0,41'!A256</f>
        <v xml:space="preserve">колер </v>
      </c>
      <c r="B287" s="171" t="s">
        <v>88</v>
      </c>
      <c r="C287" s="328"/>
      <c r="D287" s="233">
        <f>Лист1!C66*0.31</f>
        <v>1.55</v>
      </c>
      <c r="E287" s="447">
        <f>Лист1!D66</f>
        <v>161</v>
      </c>
      <c r="F287" s="253">
        <f t="shared" si="16"/>
        <v>249.55</v>
      </c>
    </row>
    <row r="288" spans="1:6" x14ac:dyDescent="0.25">
      <c r="A288" s="219" t="str">
        <f>'инновации+добровольчество0,41'!A257</f>
        <v>скотч маляр</v>
      </c>
      <c r="B288" s="171" t="s">
        <v>88</v>
      </c>
      <c r="C288" s="328"/>
      <c r="D288" s="233">
        <f>Лист1!C67*0.31</f>
        <v>3.41</v>
      </c>
      <c r="E288" s="447">
        <f>Лист1!D67</f>
        <v>50</v>
      </c>
      <c r="F288" s="253">
        <f t="shared" si="16"/>
        <v>170.5</v>
      </c>
    </row>
    <row r="289" spans="1:6" x14ac:dyDescent="0.25">
      <c r="A289" s="219" t="str">
        <f>'инновации+добровольчество0,41'!A258</f>
        <v>паста колеровочная</v>
      </c>
      <c r="B289" s="171" t="s">
        <v>88</v>
      </c>
      <c r="C289" s="328"/>
      <c r="D289" s="233">
        <f>Лист1!C68*0.31</f>
        <v>3.1</v>
      </c>
      <c r="E289" s="447">
        <f>Лист1!D68</f>
        <v>109</v>
      </c>
      <c r="F289" s="253">
        <f t="shared" si="16"/>
        <v>337.90000000000003</v>
      </c>
    </row>
    <row r="290" spans="1:6" x14ac:dyDescent="0.25">
      <c r="A290" s="219" t="str">
        <f>'инновации+добровольчество0,41'!A259</f>
        <v>колер</v>
      </c>
      <c r="B290" s="171" t="s">
        <v>88</v>
      </c>
      <c r="C290" s="328"/>
      <c r="D290" s="233">
        <f>Лист1!C69*0.31</f>
        <v>2.48</v>
      </c>
      <c r="E290" s="447">
        <f>Лист1!D69</f>
        <v>50</v>
      </c>
      <c r="F290" s="253">
        <f t="shared" si="16"/>
        <v>124</v>
      </c>
    </row>
    <row r="291" spans="1:6" x14ac:dyDescent="0.25">
      <c r="A291" s="219" t="str">
        <f>'инновации+добровольчество0,41'!A260</f>
        <v>краска акрил</v>
      </c>
      <c r="B291" s="171" t="s">
        <v>88</v>
      </c>
      <c r="C291" s="328"/>
      <c r="D291" s="233">
        <f>Лист1!C70*0.31</f>
        <v>0.31</v>
      </c>
      <c r="E291" s="447">
        <f>Лист1!D70</f>
        <v>360</v>
      </c>
      <c r="F291" s="253">
        <f t="shared" si="16"/>
        <v>111.6</v>
      </c>
    </row>
    <row r="292" spans="1:6" x14ac:dyDescent="0.25">
      <c r="A292" s="219" t="str">
        <f>'инновации+добровольчество0,41'!A261</f>
        <v>насадка на валик</v>
      </c>
      <c r="B292" s="171" t="s">
        <v>88</v>
      </c>
      <c r="C292" s="328"/>
      <c r="D292" s="233">
        <f>Лист1!C71*0.31</f>
        <v>1.24</v>
      </c>
      <c r="E292" s="447">
        <f>Лист1!D71</f>
        <v>20</v>
      </c>
      <c r="F292" s="253">
        <f t="shared" si="16"/>
        <v>24.8</v>
      </c>
    </row>
    <row r="293" spans="1:6" x14ac:dyDescent="0.25">
      <c r="A293" s="219" t="str">
        <f>'инновации+добровольчество0,41'!A262</f>
        <v>HDMI кабель 5м</v>
      </c>
      <c r="B293" s="171" t="s">
        <v>88</v>
      </c>
      <c r="C293" s="328"/>
      <c r="D293" s="233">
        <f>Лист1!C72*0.31</f>
        <v>0.31</v>
      </c>
      <c r="E293" s="447">
        <f>Лист1!D72</f>
        <v>600</v>
      </c>
      <c r="F293" s="253">
        <f t="shared" si="16"/>
        <v>186</v>
      </c>
    </row>
    <row r="294" spans="1:6" x14ac:dyDescent="0.25">
      <c r="A294" s="219" t="str">
        <f>'инновации+добровольчество0,41'!A263</f>
        <v>HDMI кабель 10м</v>
      </c>
      <c r="B294" s="171" t="s">
        <v>88</v>
      </c>
      <c r="C294" s="328"/>
      <c r="D294" s="233">
        <f>Лист1!C73*0.31</f>
        <v>0.31</v>
      </c>
      <c r="E294" s="447">
        <f>Лист1!D73</f>
        <v>900</v>
      </c>
      <c r="F294" s="253">
        <f t="shared" si="16"/>
        <v>279</v>
      </c>
    </row>
    <row r="295" spans="1:6" x14ac:dyDescent="0.25">
      <c r="A295" s="219" t="str">
        <f>'инновации+добровольчество0,41'!A264</f>
        <v>сумка для ноутбука</v>
      </c>
      <c r="B295" s="171" t="s">
        <v>88</v>
      </c>
      <c r="C295" s="328"/>
      <c r="D295" s="233">
        <f>Лист1!C74*0.31</f>
        <v>0.92999999999999994</v>
      </c>
      <c r="E295" s="447">
        <f>Лист1!D74</f>
        <v>1400</v>
      </c>
      <c r="F295" s="253">
        <f t="shared" si="16"/>
        <v>1302</v>
      </c>
    </row>
    <row r="296" spans="1:6" x14ac:dyDescent="0.25">
      <c r="A296" s="219" t="str">
        <f>'инновации+добровольчество0,41'!A265</f>
        <v>флеш карта</v>
      </c>
      <c r="B296" s="171" t="s">
        <v>88</v>
      </c>
      <c r="C296" s="328"/>
      <c r="D296" s="233">
        <f>Лист1!C75*0.31</f>
        <v>1.8599999999999999</v>
      </c>
      <c r="E296" s="447">
        <f>Лист1!D75</f>
        <v>700</v>
      </c>
      <c r="F296" s="253">
        <f t="shared" si="16"/>
        <v>1302</v>
      </c>
    </row>
    <row r="297" spans="1:6" x14ac:dyDescent="0.25">
      <c r="A297" s="219" t="str">
        <f>'инновации+добровольчество0,41'!A266</f>
        <v>кулер для процессора</v>
      </c>
      <c r="B297" s="171" t="s">
        <v>88</v>
      </c>
      <c r="C297" s="328"/>
      <c r="D297" s="233">
        <f>Лист1!C76*0.31</f>
        <v>0.31</v>
      </c>
      <c r="E297" s="447">
        <f>Лист1!D76</f>
        <v>700</v>
      </c>
      <c r="F297" s="253">
        <f t="shared" si="16"/>
        <v>217</v>
      </c>
    </row>
    <row r="298" spans="1:6" x14ac:dyDescent="0.25">
      <c r="A298" s="219" t="str">
        <f>'инновации+добровольчество0,41'!A267</f>
        <v>блок питания</v>
      </c>
      <c r="B298" s="171" t="s">
        <v>88</v>
      </c>
      <c r="C298" s="328"/>
      <c r="D298" s="233">
        <f>Лист1!C77*0.31</f>
        <v>0.31</v>
      </c>
      <c r="E298" s="447">
        <f>Лист1!D77</f>
        <v>1650</v>
      </c>
      <c r="F298" s="253">
        <f t="shared" si="16"/>
        <v>511.5</v>
      </c>
    </row>
    <row r="299" spans="1:6" x14ac:dyDescent="0.25">
      <c r="A299" s="219" t="str">
        <f>'инновации+добровольчество0,41'!A268</f>
        <v>клавиатура</v>
      </c>
      <c r="B299" s="171" t="s">
        <v>88</v>
      </c>
      <c r="C299" s="328"/>
      <c r="D299" s="233">
        <f>Лист1!C78*0.31</f>
        <v>0.92999999999999994</v>
      </c>
      <c r="E299" s="447">
        <f>Лист1!D78</f>
        <v>1700</v>
      </c>
      <c r="F299" s="253">
        <f t="shared" si="16"/>
        <v>1581</v>
      </c>
    </row>
    <row r="300" spans="1:6" x14ac:dyDescent="0.25">
      <c r="A300" s="219" t="str">
        <f>'инновации+добровольчество0,41'!A269</f>
        <v>снеговая лопата</v>
      </c>
      <c r="B300" s="171" t="s">
        <v>88</v>
      </c>
      <c r="C300" s="328"/>
      <c r="D300" s="233">
        <f>Лист1!C79*0.31</f>
        <v>0.31</v>
      </c>
      <c r="E300" s="447">
        <f>Лист1!D79</f>
        <v>340</v>
      </c>
      <c r="F300" s="253">
        <f t="shared" si="16"/>
        <v>105.4</v>
      </c>
    </row>
    <row r="301" spans="1:6" x14ac:dyDescent="0.25">
      <c r="A301" s="219" t="str">
        <f>'инновации+добровольчество0,41'!A270</f>
        <v>уголок</v>
      </c>
      <c r="B301" s="171" t="s">
        <v>88</v>
      </c>
      <c r="C301" s="328"/>
      <c r="D301" s="233">
        <f>Лист1!C80*0.31</f>
        <v>6.2</v>
      </c>
      <c r="E301" s="447">
        <f>Лист1!D80</f>
        <v>10</v>
      </c>
      <c r="F301" s="253">
        <f t="shared" si="16"/>
        <v>62</v>
      </c>
    </row>
    <row r="302" spans="1:6" x14ac:dyDescent="0.25">
      <c r="A302" s="219" t="str">
        <f>'инновации+добровольчество0,41'!A271</f>
        <v>перчатки</v>
      </c>
      <c r="B302" s="171" t="s">
        <v>88</v>
      </c>
      <c r="C302" s="328"/>
      <c r="D302" s="233">
        <f>Лист1!C81*0.31</f>
        <v>0.31</v>
      </c>
      <c r="E302" s="447">
        <f>Лист1!D81</f>
        <v>160</v>
      </c>
      <c r="F302" s="253">
        <f t="shared" si="16"/>
        <v>49.6</v>
      </c>
    </row>
    <row r="303" spans="1:6" x14ac:dyDescent="0.25">
      <c r="A303" s="219" t="str">
        <f>'инновации+добровольчество0,41'!A272</f>
        <v>шпатель</v>
      </c>
      <c r="B303" s="171" t="s">
        <v>88</v>
      </c>
      <c r="C303" s="328"/>
      <c r="D303" s="233">
        <f>Лист1!C82*0.31</f>
        <v>0.31</v>
      </c>
      <c r="E303" s="447">
        <f>Лист1!D82</f>
        <v>70</v>
      </c>
      <c r="F303" s="253">
        <f t="shared" si="16"/>
        <v>21.7</v>
      </c>
    </row>
    <row r="304" spans="1:6" x14ac:dyDescent="0.25">
      <c r="A304" s="219" t="str">
        <f>'инновации+добровольчество0,41'!A273</f>
        <v>шпатлевка</v>
      </c>
      <c r="B304" s="171" t="s">
        <v>88</v>
      </c>
      <c r="C304" s="328"/>
      <c r="D304" s="233">
        <f>Лист1!C83*0.31</f>
        <v>0.31</v>
      </c>
      <c r="E304" s="447">
        <f>Лист1!D83</f>
        <v>110</v>
      </c>
      <c r="F304" s="253">
        <f t="shared" si="16"/>
        <v>34.1</v>
      </c>
    </row>
    <row r="305" spans="1:6" x14ac:dyDescent="0.25">
      <c r="A305" s="219" t="str">
        <f>'инновации+добровольчество0,41'!A274</f>
        <v>алебастр</v>
      </c>
      <c r="B305" s="171" t="s">
        <v>88</v>
      </c>
      <c r="C305" s="328"/>
      <c r="D305" s="233">
        <f>Лист1!C84*0.31</f>
        <v>0.31</v>
      </c>
      <c r="E305" s="447">
        <f>Лист1!D84</f>
        <v>35</v>
      </c>
      <c r="F305" s="253">
        <f t="shared" si="16"/>
        <v>10.85</v>
      </c>
    </row>
    <row r="306" spans="1:6" x14ac:dyDescent="0.25">
      <c r="A306" s="219" t="str">
        <f>'инновации+добровольчество0,41'!A275</f>
        <v>кран шаровый</v>
      </c>
      <c r="B306" s="171" t="s">
        <v>88</v>
      </c>
      <c r="C306" s="328"/>
      <c r="D306" s="233">
        <f>Лист1!C85*0.31</f>
        <v>1.8599999999999999</v>
      </c>
      <c r="E306" s="447">
        <f>Лист1!D85</f>
        <v>840</v>
      </c>
      <c r="F306" s="253">
        <f t="shared" si="16"/>
        <v>1562.3999999999999</v>
      </c>
    </row>
    <row r="307" spans="1:6" x14ac:dyDescent="0.25">
      <c r="A307" s="219" t="str">
        <f>'инновации+добровольчество0,41'!A276</f>
        <v>мешок зеленый</v>
      </c>
      <c r="B307" s="171" t="s">
        <v>88</v>
      </c>
      <c r="C307" s="328"/>
      <c r="D307" s="233">
        <f>Лист1!C86*0.31</f>
        <v>15.5</v>
      </c>
      <c r="E307" s="447">
        <f>Лист1!D86</f>
        <v>12</v>
      </c>
      <c r="F307" s="253">
        <f t="shared" si="16"/>
        <v>186</v>
      </c>
    </row>
    <row r="308" spans="1:6" x14ac:dyDescent="0.25">
      <c r="A308" s="219" t="str">
        <f>'инновации+добровольчество0,41'!A277</f>
        <v>настольная игра "тараканьи бега"</v>
      </c>
      <c r="B308" s="171" t="s">
        <v>88</v>
      </c>
      <c r="C308" s="328"/>
      <c r="D308" s="233">
        <f>Лист1!C87*0.31</f>
        <v>0.31</v>
      </c>
      <c r="E308" s="447">
        <f>Лист1!D87</f>
        <v>2100</v>
      </c>
      <c r="F308" s="253">
        <f t="shared" si="16"/>
        <v>651</v>
      </c>
    </row>
    <row r="309" spans="1:6" x14ac:dyDescent="0.25">
      <c r="A309" s="219" t="str">
        <f>'инновации+добровольчество0,41'!A278</f>
        <v>настольная игра "Свинтус"</v>
      </c>
      <c r="B309" s="171" t="s">
        <v>88</v>
      </c>
      <c r="C309" s="328"/>
      <c r="D309" s="233">
        <f>Лист1!C88*0.31</f>
        <v>0.31</v>
      </c>
      <c r="E309" s="447">
        <f>Лист1!D88</f>
        <v>1800</v>
      </c>
      <c r="F309" s="253">
        <f t="shared" si="16"/>
        <v>558</v>
      </c>
    </row>
    <row r="310" spans="1:6" x14ac:dyDescent="0.25">
      <c r="A310" s="219" t="str">
        <f>'инновации+добровольчество0,41'!A279</f>
        <v>настольная игра "мафия"</v>
      </c>
      <c r="B310" s="171" t="s">
        <v>88</v>
      </c>
      <c r="C310" s="328"/>
      <c r="D310" s="233">
        <f>Лист1!C89*0.31</f>
        <v>0.31</v>
      </c>
      <c r="E310" s="447">
        <f>Лист1!D89</f>
        <v>2800</v>
      </c>
      <c r="F310" s="253">
        <f t="shared" si="16"/>
        <v>868</v>
      </c>
    </row>
    <row r="311" spans="1:6" x14ac:dyDescent="0.25">
      <c r="A311" s="219" t="str">
        <f>'инновации+добровольчество0,41'!A280</f>
        <v>мыло жидкое</v>
      </c>
      <c r="B311" s="171" t="s">
        <v>88</v>
      </c>
      <c r="C311" s="328"/>
      <c r="D311" s="233">
        <f>Лист1!C90*0.31</f>
        <v>0.92999999999999994</v>
      </c>
      <c r="E311" s="447">
        <f>Лист1!D90</f>
        <v>400</v>
      </c>
      <c r="F311" s="253">
        <f t="shared" si="16"/>
        <v>372</v>
      </c>
    </row>
    <row r="312" spans="1:6" x14ac:dyDescent="0.25">
      <c r="A312" s="219" t="str">
        <f>'инновации+добровольчество0,41'!A281</f>
        <v>насадка на швабру</v>
      </c>
      <c r="B312" s="171" t="s">
        <v>88</v>
      </c>
      <c r="C312" s="328"/>
      <c r="D312" s="233">
        <f>Лист1!C91*0.31</f>
        <v>3.1</v>
      </c>
      <c r="E312" s="447">
        <f>Лист1!D91</f>
        <v>100</v>
      </c>
      <c r="F312" s="253">
        <f t="shared" si="16"/>
        <v>310</v>
      </c>
    </row>
    <row r="313" spans="1:6" x14ac:dyDescent="0.25">
      <c r="A313" s="219" t="str">
        <f>'инновации+добровольчество0,41'!A282</f>
        <v>ведро пластик</v>
      </c>
      <c r="B313" s="171" t="s">
        <v>88</v>
      </c>
      <c r="C313" s="328"/>
      <c r="D313" s="233">
        <f>Лист1!C92*0.31</f>
        <v>0.62</v>
      </c>
      <c r="E313" s="447">
        <f>Лист1!D92</f>
        <v>280</v>
      </c>
      <c r="F313" s="253">
        <f t="shared" si="16"/>
        <v>173.6</v>
      </c>
    </row>
    <row r="314" spans="1:6" x14ac:dyDescent="0.25">
      <c r="A314" s="219" t="str">
        <f>'инновации+добровольчество0,41'!A283</f>
        <v>туал бумага</v>
      </c>
      <c r="B314" s="171" t="s">
        <v>88</v>
      </c>
      <c r="C314" s="328"/>
      <c r="D314" s="233">
        <f>Лист1!C93*0.31</f>
        <v>15.5</v>
      </c>
      <c r="E314" s="447">
        <f>Лист1!D93</f>
        <v>20</v>
      </c>
      <c r="F314" s="253">
        <f t="shared" si="16"/>
        <v>310</v>
      </c>
    </row>
    <row r="315" spans="1:6" x14ac:dyDescent="0.25">
      <c r="A315" s="219" t="str">
        <f>'инновации+добровольчество0,41'!A284</f>
        <v>кнопки силовые</v>
      </c>
      <c r="B315" s="171" t="s">
        <v>88</v>
      </c>
      <c r="C315" s="328"/>
      <c r="D315" s="233">
        <f>Лист1!C94*0.31</f>
        <v>24.8</v>
      </c>
      <c r="E315" s="447">
        <f>Лист1!D94</f>
        <v>5</v>
      </c>
      <c r="F315" s="253">
        <f t="shared" si="16"/>
        <v>124</v>
      </c>
    </row>
    <row r="316" spans="1:6" x14ac:dyDescent="0.25">
      <c r="A316" s="219" t="str">
        <f>'инновации+добровольчество0,41'!A285</f>
        <v>канц нож</v>
      </c>
      <c r="B316" s="171" t="s">
        <v>88</v>
      </c>
      <c r="C316" s="328"/>
      <c r="D316" s="233">
        <f>Лист1!C95*0.31</f>
        <v>3.1</v>
      </c>
      <c r="E316" s="447">
        <f>Лист1!D95</f>
        <v>120</v>
      </c>
      <c r="F316" s="253">
        <f t="shared" si="16"/>
        <v>372</v>
      </c>
    </row>
    <row r="317" spans="1:6" x14ac:dyDescent="0.25">
      <c r="A317" s="219" t="str">
        <f>'инновации+добровольчество0,41'!A286</f>
        <v>нож для хобби</v>
      </c>
      <c r="B317" s="171" t="s">
        <v>88</v>
      </c>
      <c r="C317" s="328"/>
      <c r="D317" s="233">
        <f>Лист1!C96*0.31</f>
        <v>1.55</v>
      </c>
      <c r="E317" s="447">
        <f>Лист1!D96</f>
        <v>260</v>
      </c>
      <c r="F317" s="253">
        <f t="shared" si="16"/>
        <v>403</v>
      </c>
    </row>
    <row r="318" spans="1:6" x14ac:dyDescent="0.25">
      <c r="A318" s="219" t="str">
        <f>'инновации+добровольчество0,41'!A287</f>
        <v>магниты для доски (уп 9 шт)</v>
      </c>
      <c r="B318" s="171" t="s">
        <v>88</v>
      </c>
      <c r="C318" s="328"/>
      <c r="D318" s="233">
        <f>Лист1!C97*0.31</f>
        <v>1.55</v>
      </c>
      <c r="E318" s="447">
        <f>Лист1!D97</f>
        <v>300</v>
      </c>
      <c r="F318" s="253">
        <f t="shared" si="16"/>
        <v>465</v>
      </c>
    </row>
    <row r="319" spans="1:6" x14ac:dyDescent="0.25">
      <c r="A319" s="219" t="str">
        <f>'инновации+добровольчество0,41'!A288</f>
        <v>ежедневник</v>
      </c>
      <c r="B319" s="171" t="s">
        <v>88</v>
      </c>
      <c r="C319" s="328"/>
      <c r="D319" s="233">
        <f>Лист1!C98*0.31</f>
        <v>1.55</v>
      </c>
      <c r="E319" s="447">
        <f>Лист1!D98</f>
        <v>650</v>
      </c>
      <c r="F319" s="253">
        <f t="shared" si="16"/>
        <v>1007.5</v>
      </c>
    </row>
    <row r="320" spans="1:6" x14ac:dyDescent="0.25">
      <c r="A320" s="219" t="str">
        <f>'инновации+добровольчество0,41'!A289</f>
        <v>ср-во для стекол</v>
      </c>
      <c r="B320" s="171" t="s">
        <v>88</v>
      </c>
      <c r="C320" s="328"/>
      <c r="D320" s="233">
        <f>Лист1!C99*0.31</f>
        <v>0.62</v>
      </c>
      <c r="E320" s="447">
        <f>Лист1!D99</f>
        <v>240</v>
      </c>
      <c r="F320" s="253">
        <f t="shared" si="16"/>
        <v>148.80000000000001</v>
      </c>
    </row>
    <row r="321" spans="1:6" x14ac:dyDescent="0.25">
      <c r="A321" s="219" t="str">
        <f>'инновации+добровольчество0,41'!A290</f>
        <v>пемолюкс</v>
      </c>
      <c r="B321" s="171" t="s">
        <v>88</v>
      </c>
      <c r="C321" s="328"/>
      <c r="D321" s="233">
        <f>Лист1!C100*0.31</f>
        <v>3.1</v>
      </c>
      <c r="E321" s="447">
        <f>Лист1!D100</f>
        <v>60</v>
      </c>
      <c r="F321" s="253">
        <f t="shared" si="16"/>
        <v>186</v>
      </c>
    </row>
    <row r="322" spans="1:6" x14ac:dyDescent="0.25">
      <c r="A322" s="219" t="str">
        <f>'инновации+добровольчество0,41'!A291</f>
        <v>доместос</v>
      </c>
      <c r="B322" s="171" t="s">
        <v>88</v>
      </c>
      <c r="C322" s="328"/>
      <c r="D322" s="233">
        <f>Лист1!C101*0.31</f>
        <v>1.24</v>
      </c>
      <c r="E322" s="447">
        <f>Лист1!D101</f>
        <v>95</v>
      </c>
      <c r="F322" s="253">
        <f t="shared" si="16"/>
        <v>117.8</v>
      </c>
    </row>
    <row r="323" spans="1:6" x14ac:dyDescent="0.25">
      <c r="A323" s="219" t="str">
        <f>'инновации+добровольчество0,41'!A292</f>
        <v>маркер</v>
      </c>
      <c r="B323" s="171" t="s">
        <v>88</v>
      </c>
      <c r="C323" s="328"/>
      <c r="D323" s="233">
        <f>Лист1!C102*0.31</f>
        <v>9.3000000000000007</v>
      </c>
      <c r="E323" s="447">
        <f>Лист1!D102</f>
        <v>50</v>
      </c>
      <c r="F323" s="253">
        <f t="shared" si="16"/>
        <v>465.00000000000006</v>
      </c>
    </row>
    <row r="324" spans="1:6" x14ac:dyDescent="0.25">
      <c r="A324" s="219" t="str">
        <f>'инновации+добровольчество0,41'!A293</f>
        <v>тал блок освеж</v>
      </c>
      <c r="B324" s="171" t="s">
        <v>88</v>
      </c>
      <c r="C324" s="328"/>
      <c r="D324" s="233">
        <f>Лист1!C103*0.31</f>
        <v>3.1</v>
      </c>
      <c r="E324" s="447">
        <f>Лист1!D103</f>
        <v>145</v>
      </c>
      <c r="F324" s="253">
        <f t="shared" si="16"/>
        <v>449.5</v>
      </c>
    </row>
    <row r="325" spans="1:6" x14ac:dyDescent="0.25">
      <c r="A325" s="219" t="str">
        <f>'инновации+добровольчество0,41'!A294</f>
        <v>футболка-поло белая с логотипом, мужская</v>
      </c>
      <c r="B325" s="171" t="s">
        <v>88</v>
      </c>
      <c r="C325" s="328"/>
      <c r="D325" s="233">
        <f>Лист1!C104*0.31</f>
        <v>1.24</v>
      </c>
      <c r="E325" s="447">
        <f>Лист1!D104</f>
        <v>1050</v>
      </c>
      <c r="F325" s="253">
        <f t="shared" si="16"/>
        <v>1302</v>
      </c>
    </row>
    <row r="326" spans="1:6" x14ac:dyDescent="0.25">
      <c r="A326" s="219" t="str">
        <f>'инновации+добровольчество0,41'!A295</f>
        <v>футболка-поло белая с логотипом, женская</v>
      </c>
      <c r="B326" s="171" t="s">
        <v>88</v>
      </c>
      <c r="C326" s="328"/>
      <c r="D326" s="233">
        <f>Лист1!C105*0.31</f>
        <v>2.79</v>
      </c>
      <c r="E326" s="447">
        <f>Лист1!D105</f>
        <v>950</v>
      </c>
      <c r="F326" s="253">
        <f t="shared" ref="F326:F389" si="17">D326*E326</f>
        <v>2650.5</v>
      </c>
    </row>
    <row r="327" spans="1:6" x14ac:dyDescent="0.25">
      <c r="A327" s="219" t="str">
        <f>'инновации+добровольчество0,41'!A296</f>
        <v>радиатор медный</v>
      </c>
      <c r="B327" s="171" t="s">
        <v>88</v>
      </c>
      <c r="C327" s="328"/>
      <c r="D327" s="233">
        <f>Лист1!C106*0.31</f>
        <v>0.31</v>
      </c>
      <c r="E327" s="447">
        <f>Лист1!D106</f>
        <v>15960</v>
      </c>
      <c r="F327" s="253">
        <f t="shared" si="17"/>
        <v>4947.6000000000004</v>
      </c>
    </row>
    <row r="328" spans="1:6" x14ac:dyDescent="0.25">
      <c r="A328" s="219" t="str">
        <f>'инновации+добровольчество0,41'!A297</f>
        <v>гидротолкатель клапана</v>
      </c>
      <c r="B328" s="171" t="s">
        <v>88</v>
      </c>
      <c r="C328" s="328"/>
      <c r="D328" s="233">
        <f>Лист1!C107*0.31</f>
        <v>0.62</v>
      </c>
      <c r="E328" s="447">
        <f>Лист1!D107</f>
        <v>2300</v>
      </c>
      <c r="F328" s="253">
        <f t="shared" si="17"/>
        <v>1426</v>
      </c>
    </row>
    <row r="329" spans="1:6" x14ac:dyDescent="0.25">
      <c r="A329" s="219" t="str">
        <f>'инновации+добровольчество0,41'!A298</f>
        <v>маслосъемные колпачки (16 шт)</v>
      </c>
      <c r="B329" s="171" t="s">
        <v>88</v>
      </c>
      <c r="C329" s="328"/>
      <c r="D329" s="233">
        <f>Лист1!C108*0.31</f>
        <v>0.31</v>
      </c>
      <c r="E329" s="447">
        <f>Лист1!D108</f>
        <v>649</v>
      </c>
      <c r="F329" s="253">
        <f t="shared" si="17"/>
        <v>201.19</v>
      </c>
    </row>
    <row r="330" spans="1:6" x14ac:dyDescent="0.25">
      <c r="A330" s="219" t="str">
        <f>'инновации+добровольчество0,41'!A299</f>
        <v>к-т ГРМ (полный)</v>
      </c>
      <c r="B330" s="171" t="s">
        <v>88</v>
      </c>
      <c r="C330" s="328"/>
      <c r="D330" s="233">
        <f>Лист1!C109*0.31</f>
        <v>0.31</v>
      </c>
      <c r="E330" s="447">
        <f>Лист1!D109</f>
        <v>6242</v>
      </c>
      <c r="F330" s="253">
        <f t="shared" si="17"/>
        <v>1935.02</v>
      </c>
    </row>
    <row r="331" spans="1:6" x14ac:dyDescent="0.25">
      <c r="A331" s="219" t="str">
        <f>'инновации+добровольчество0,41'!A300</f>
        <v>фланец упорный распредвала</v>
      </c>
      <c r="B331" s="171" t="s">
        <v>88</v>
      </c>
      <c r="C331" s="328"/>
      <c r="D331" s="233">
        <f>Лист1!C110*0.31</f>
        <v>0.62</v>
      </c>
      <c r="E331" s="447">
        <f>Лист1!D110</f>
        <v>27</v>
      </c>
      <c r="F331" s="253">
        <f t="shared" si="17"/>
        <v>16.739999999999998</v>
      </c>
    </row>
    <row r="332" spans="1:6" x14ac:dyDescent="0.25">
      <c r="A332" s="219" t="str">
        <f>'инновации+добровольчество0,41'!A301</f>
        <v>гидронатяжитель цепи</v>
      </c>
      <c r="B332" s="171" t="s">
        <v>88</v>
      </c>
      <c r="C332" s="328"/>
      <c r="D332" s="233">
        <f>Лист1!C111*0.31</f>
        <v>0.62</v>
      </c>
      <c r="E332" s="447">
        <f>Лист1!D111</f>
        <v>226</v>
      </c>
      <c r="F332" s="253">
        <f t="shared" si="17"/>
        <v>140.12</v>
      </c>
    </row>
    <row r="333" spans="1:6" x14ac:dyDescent="0.25">
      <c r="A333" s="219" t="str">
        <f>'инновации+добровольчество0,41'!A302</f>
        <v>прокладка головки блока</v>
      </c>
      <c r="B333" s="171" t="s">
        <v>88</v>
      </c>
      <c r="C333" s="328"/>
      <c r="D333" s="233">
        <f>Лист1!C112*0.31</f>
        <v>0.31</v>
      </c>
      <c r="E333" s="447">
        <f>Лист1!D112</f>
        <v>1050</v>
      </c>
      <c r="F333" s="253">
        <f t="shared" si="17"/>
        <v>325.5</v>
      </c>
    </row>
    <row r="334" spans="1:6" x14ac:dyDescent="0.25">
      <c r="A334" s="219" t="str">
        <f>'инновации+добровольчество0,41'!A303</f>
        <v>к-т прокладок на дв.4091</v>
      </c>
      <c r="B334" s="171" t="s">
        <v>88</v>
      </c>
      <c r="C334" s="328"/>
      <c r="D334" s="233">
        <f>Лист1!C113*0.31</f>
        <v>0.31</v>
      </c>
      <c r="E334" s="447">
        <f>Лист1!D113</f>
        <v>1037</v>
      </c>
      <c r="F334" s="253">
        <f t="shared" si="17"/>
        <v>321.46999999999997</v>
      </c>
    </row>
    <row r="335" spans="1:6" x14ac:dyDescent="0.25">
      <c r="A335" s="219" t="str">
        <f>'инновации+добровольчество0,41'!A304</f>
        <v>dextron iv</v>
      </c>
      <c r="B335" s="171" t="s">
        <v>88</v>
      </c>
      <c r="C335" s="328"/>
      <c r="D335" s="233">
        <f>Лист1!C114*0.31</f>
        <v>0.31</v>
      </c>
      <c r="E335" s="447">
        <f>Лист1!D114</f>
        <v>725</v>
      </c>
      <c r="F335" s="253">
        <f t="shared" si="17"/>
        <v>224.75</v>
      </c>
    </row>
    <row r="336" spans="1:6" x14ac:dyDescent="0.25">
      <c r="A336" s="219" t="str">
        <f>'инновации+добровольчество0,41'!A305</f>
        <v>смазка (шрус)</v>
      </c>
      <c r="B336" s="171" t="s">
        <v>88</v>
      </c>
      <c r="C336" s="328"/>
      <c r="D336" s="233">
        <f>Лист1!C115*0.31</f>
        <v>1.55</v>
      </c>
      <c r="E336" s="447">
        <f>Лист1!D115</f>
        <v>280</v>
      </c>
      <c r="F336" s="253">
        <f t="shared" si="17"/>
        <v>434</v>
      </c>
    </row>
    <row r="337" spans="1:6" x14ac:dyDescent="0.25">
      <c r="A337" s="219" t="str">
        <f>'инновации+добровольчество0,41'!A306</f>
        <v>смазка литол-24</v>
      </c>
      <c r="B337" s="171" t="s">
        <v>88</v>
      </c>
      <c r="C337" s="328"/>
      <c r="D337" s="233">
        <f>Лист1!C116*0.31</f>
        <v>1.24</v>
      </c>
      <c r="E337" s="447">
        <f>Лист1!D116</f>
        <v>145</v>
      </c>
      <c r="F337" s="253">
        <f t="shared" si="17"/>
        <v>179.8</v>
      </c>
    </row>
    <row r="338" spans="1:6" x14ac:dyDescent="0.25">
      <c r="A338" s="219" t="str">
        <f>'инновации+добровольчество0,41'!A307</f>
        <v>тормозная жидкость (0,910 кг)</v>
      </c>
      <c r="B338" s="171" t="s">
        <v>88</v>
      </c>
      <c r="C338" s="328"/>
      <c r="D338" s="233">
        <f>Лист1!C117*0.31</f>
        <v>0.62</v>
      </c>
      <c r="E338" s="447">
        <f>Лист1!D117</f>
        <v>250</v>
      </c>
      <c r="F338" s="253">
        <f t="shared" si="17"/>
        <v>155</v>
      </c>
    </row>
    <row r="339" spans="1:6" x14ac:dyDescent="0.25">
      <c r="A339" s="219" t="str">
        <f>'инновации+добровольчество0,41'!A308</f>
        <v>детали для пазла "Многоуровневая карта Северо-Енисейского района"</v>
      </c>
      <c r="B339" s="171" t="s">
        <v>88</v>
      </c>
      <c r="C339" s="328"/>
      <c r="D339" s="233">
        <f>Лист1!C118*0.31</f>
        <v>0.31</v>
      </c>
      <c r="E339" s="447">
        <f>Лист1!D118</f>
        <v>11000</v>
      </c>
      <c r="F339" s="253">
        <f t="shared" si="17"/>
        <v>3410</v>
      </c>
    </row>
    <row r="340" spans="1:6" x14ac:dyDescent="0.25">
      <c r="A340" s="219" t="str">
        <f>'инновации+добровольчество0,41'!A309</f>
        <v>антифриз УАЗ</v>
      </c>
      <c r="B340" s="171" t="s">
        <v>88</v>
      </c>
      <c r="C340" s="328"/>
      <c r="D340" s="233">
        <f>Лист1!C119*0.31</f>
        <v>0.62</v>
      </c>
      <c r="E340" s="447">
        <f>Лист1!D119</f>
        <v>630</v>
      </c>
      <c r="F340" s="253">
        <f t="shared" si="17"/>
        <v>390.6</v>
      </c>
    </row>
    <row r="341" spans="1:6" x14ac:dyDescent="0.25">
      <c r="A341" s="219" t="str">
        <f>'инновации+добровольчество0,41'!A310</f>
        <v>ГСМ УАЗ (Масло двигатель)</v>
      </c>
      <c r="B341" s="171" t="s">
        <v>88</v>
      </c>
      <c r="C341" s="328"/>
      <c r="D341" s="233">
        <f>Лист1!C120*0.31</f>
        <v>2.48</v>
      </c>
      <c r="E341" s="447">
        <f>Лист1!D120</f>
        <v>2963.25</v>
      </c>
      <c r="F341" s="253">
        <f t="shared" si="17"/>
        <v>7348.86</v>
      </c>
    </row>
    <row r="342" spans="1:6" x14ac:dyDescent="0.25">
      <c r="A342" s="219" t="str">
        <f>'инновации+добровольчество0,41'!A311</f>
        <v>ГСМ Бензин</v>
      </c>
      <c r="B342" s="171" t="s">
        <v>88</v>
      </c>
      <c r="C342" s="328"/>
      <c r="D342" s="233">
        <f>Лист1!C121*0.31</f>
        <v>930</v>
      </c>
      <c r="E342" s="447">
        <f>Лист1!D121</f>
        <v>50</v>
      </c>
      <c r="F342" s="253">
        <f t="shared" si="17"/>
        <v>46500</v>
      </c>
    </row>
    <row r="343" spans="1:6" hidden="1" x14ac:dyDescent="0.25">
      <c r="A343" s="219">
        <f>'инновации+добровольчество0,41'!A312</f>
        <v>0</v>
      </c>
      <c r="B343" s="171" t="s">
        <v>88</v>
      </c>
      <c r="C343" s="328"/>
      <c r="D343" s="171"/>
      <c r="E343" s="315"/>
      <c r="F343" s="253"/>
    </row>
    <row r="344" spans="1:6" hidden="1" x14ac:dyDescent="0.25">
      <c r="A344" s="219">
        <f>'инновации+добровольчество0,41'!A313</f>
        <v>0</v>
      </c>
      <c r="B344" s="171" t="s">
        <v>88</v>
      </c>
      <c r="C344" s="328"/>
      <c r="D344" s="171"/>
      <c r="E344" s="315"/>
      <c r="F344" s="253"/>
    </row>
    <row r="345" spans="1:6" hidden="1" x14ac:dyDescent="0.25">
      <c r="A345" s="219">
        <f>'инновации+добровольчество0,41'!A314</f>
        <v>0</v>
      </c>
      <c r="B345" s="171" t="s">
        <v>88</v>
      </c>
      <c r="C345" s="328"/>
      <c r="D345" s="171"/>
      <c r="E345" s="315"/>
      <c r="F345" s="253"/>
    </row>
    <row r="346" spans="1:6" hidden="1" x14ac:dyDescent="0.25">
      <c r="A346" s="219">
        <f>'инновации+добровольчество0,41'!A315</f>
        <v>0</v>
      </c>
      <c r="B346" s="171" t="s">
        <v>88</v>
      </c>
      <c r="C346" s="328"/>
      <c r="D346" s="171"/>
      <c r="E346" s="315"/>
      <c r="F346" s="253"/>
    </row>
    <row r="347" spans="1:6" hidden="1" x14ac:dyDescent="0.25">
      <c r="A347" s="219">
        <f>'инновации+добровольчество0,41'!A316</f>
        <v>0</v>
      </c>
      <c r="B347" s="171" t="s">
        <v>88</v>
      </c>
      <c r="C347" s="328"/>
      <c r="D347" s="171"/>
      <c r="E347" s="315"/>
      <c r="F347" s="253"/>
    </row>
    <row r="348" spans="1:6" hidden="1" x14ac:dyDescent="0.25">
      <c r="A348" s="219">
        <f>'инновации+добровольчество0,41'!A317</f>
        <v>0</v>
      </c>
      <c r="B348" s="171" t="s">
        <v>88</v>
      </c>
      <c r="C348" s="328"/>
      <c r="D348" s="171"/>
      <c r="E348" s="315"/>
      <c r="F348" s="253"/>
    </row>
    <row r="349" spans="1:6" hidden="1" x14ac:dyDescent="0.25">
      <c r="A349" s="219">
        <f>'инновации+добровольчество0,41'!A318</f>
        <v>0</v>
      </c>
      <c r="B349" s="171" t="s">
        <v>88</v>
      </c>
      <c r="C349" s="328"/>
      <c r="D349" s="171"/>
      <c r="E349" s="315"/>
      <c r="F349" s="253"/>
    </row>
    <row r="350" spans="1:6" hidden="1" x14ac:dyDescent="0.25">
      <c r="A350" s="219">
        <f>'инновации+добровольчество0,41'!A319</f>
        <v>0</v>
      </c>
      <c r="B350" s="171" t="s">
        <v>88</v>
      </c>
      <c r="C350" s="328"/>
      <c r="D350" s="171"/>
      <c r="E350" s="315"/>
      <c r="F350" s="253"/>
    </row>
    <row r="351" spans="1:6" hidden="1" x14ac:dyDescent="0.25">
      <c r="A351" s="219">
        <f>'инновации+добровольчество0,41'!A320</f>
        <v>0</v>
      </c>
      <c r="B351" s="171" t="s">
        <v>88</v>
      </c>
      <c r="C351" s="328"/>
      <c r="D351" s="171"/>
      <c r="E351" s="315"/>
      <c r="F351" s="253"/>
    </row>
    <row r="352" spans="1:6" hidden="1" x14ac:dyDescent="0.25">
      <c r="A352" s="219">
        <f>'инновации+добровольчество0,41'!A321</f>
        <v>0</v>
      </c>
      <c r="B352" s="171" t="s">
        <v>88</v>
      </c>
      <c r="C352" s="328"/>
      <c r="D352" s="171"/>
      <c r="E352" s="315"/>
      <c r="F352" s="253"/>
    </row>
    <row r="353" spans="1:6" hidden="1" x14ac:dyDescent="0.25">
      <c r="A353" s="219">
        <f>'инновации+добровольчество0,41'!A322</f>
        <v>0</v>
      </c>
      <c r="B353" s="171" t="s">
        <v>88</v>
      </c>
      <c r="C353" s="328"/>
      <c r="D353" s="171"/>
      <c r="E353" s="315"/>
      <c r="F353" s="253"/>
    </row>
    <row r="354" spans="1:6" hidden="1" x14ac:dyDescent="0.25">
      <c r="A354" s="219">
        <f>'инновации+добровольчество0,41'!A323</f>
        <v>0</v>
      </c>
      <c r="B354" s="171" t="s">
        <v>88</v>
      </c>
      <c r="C354" s="328"/>
      <c r="D354" s="171"/>
      <c r="E354" s="315"/>
      <c r="F354" s="253"/>
    </row>
    <row r="355" spans="1:6" hidden="1" x14ac:dyDescent="0.25">
      <c r="A355" s="219">
        <f>'инновации+добровольчество0,41'!A324</f>
        <v>0</v>
      </c>
      <c r="B355" s="171" t="s">
        <v>88</v>
      </c>
      <c r="C355" s="328"/>
      <c r="D355" s="171"/>
      <c r="E355" s="315"/>
      <c r="F355" s="253"/>
    </row>
    <row r="356" spans="1:6" hidden="1" x14ac:dyDescent="0.25">
      <c r="A356" s="219">
        <f>'инновации+добровольчество0,41'!A325</f>
        <v>0</v>
      </c>
      <c r="B356" s="171" t="s">
        <v>88</v>
      </c>
      <c r="C356" s="328"/>
      <c r="D356" s="171"/>
      <c r="E356" s="315"/>
      <c r="F356" s="253"/>
    </row>
    <row r="357" spans="1:6" hidden="1" x14ac:dyDescent="0.25">
      <c r="A357" s="219">
        <f>'инновации+добровольчество0,41'!A326</f>
        <v>0</v>
      </c>
      <c r="B357" s="171" t="s">
        <v>88</v>
      </c>
      <c r="C357" s="328"/>
      <c r="D357" s="171"/>
      <c r="E357" s="315"/>
      <c r="F357" s="253"/>
    </row>
    <row r="358" spans="1:6" hidden="1" x14ac:dyDescent="0.25">
      <c r="A358" s="219">
        <f>'инновации+добровольчество0,41'!A327</f>
        <v>0</v>
      </c>
      <c r="B358" s="171" t="s">
        <v>88</v>
      </c>
      <c r="C358" s="328"/>
      <c r="D358" s="171"/>
      <c r="E358" s="315"/>
      <c r="F358" s="253"/>
    </row>
    <row r="359" spans="1:6" hidden="1" x14ac:dyDescent="0.25">
      <c r="A359" s="219">
        <f>'инновации+добровольчество0,41'!A328</f>
        <v>0</v>
      </c>
      <c r="B359" s="171" t="s">
        <v>88</v>
      </c>
      <c r="C359" s="328"/>
      <c r="D359" s="171"/>
      <c r="E359" s="315"/>
      <c r="F359" s="253"/>
    </row>
    <row r="360" spans="1:6" hidden="1" x14ac:dyDescent="0.25">
      <c r="A360" s="219">
        <f>'инновации+добровольчество0,41'!A329</f>
        <v>0</v>
      </c>
      <c r="B360" s="171" t="s">
        <v>88</v>
      </c>
      <c r="C360" s="328"/>
      <c r="D360" s="171"/>
      <c r="E360" s="315"/>
      <c r="F360" s="253"/>
    </row>
    <row r="361" spans="1:6" hidden="1" x14ac:dyDescent="0.25">
      <c r="A361" s="219">
        <f>'инновации+добровольчество0,41'!A330</f>
        <v>0</v>
      </c>
      <c r="B361" s="171" t="s">
        <v>88</v>
      </c>
      <c r="C361" s="328"/>
      <c r="D361" s="171"/>
      <c r="E361" s="315"/>
      <c r="F361" s="253"/>
    </row>
    <row r="362" spans="1:6" hidden="1" x14ac:dyDescent="0.25">
      <c r="A362" s="219">
        <f>'инновации+добровольчество0,41'!A331</f>
        <v>0</v>
      </c>
      <c r="B362" s="171" t="s">
        <v>88</v>
      </c>
      <c r="C362" s="328"/>
      <c r="D362" s="171"/>
      <c r="E362" s="315"/>
      <c r="F362" s="253"/>
    </row>
    <row r="363" spans="1:6" hidden="1" x14ac:dyDescent="0.25">
      <c r="A363" s="219">
        <f>'инновации+добровольчество0,41'!A332</f>
        <v>0</v>
      </c>
      <c r="B363" s="171" t="s">
        <v>88</v>
      </c>
      <c r="C363" s="328"/>
      <c r="D363" s="171"/>
      <c r="E363" s="315"/>
      <c r="F363" s="253"/>
    </row>
    <row r="364" spans="1:6" hidden="1" x14ac:dyDescent="0.25">
      <c r="A364" s="219">
        <f>'инновации+добровольчество0,41'!A333</f>
        <v>0</v>
      </c>
      <c r="B364" s="171" t="s">
        <v>88</v>
      </c>
      <c r="C364" s="328"/>
      <c r="D364" s="171"/>
      <c r="E364" s="315"/>
      <c r="F364" s="253"/>
    </row>
    <row r="365" spans="1:6" hidden="1" x14ac:dyDescent="0.25">
      <c r="A365" s="219">
        <f>'инновации+добровольчество0,41'!A334</f>
        <v>0</v>
      </c>
      <c r="B365" s="171" t="s">
        <v>88</v>
      </c>
      <c r="C365" s="344"/>
      <c r="D365" s="171"/>
      <c r="E365" s="315"/>
      <c r="F365" s="253"/>
    </row>
    <row r="366" spans="1:6" hidden="1" x14ac:dyDescent="0.25">
      <c r="A366" s="219">
        <f>'инновации+добровольчество0,41'!A335</f>
        <v>0</v>
      </c>
      <c r="B366" s="171" t="s">
        <v>88</v>
      </c>
      <c r="C366" s="344"/>
      <c r="D366" s="171"/>
      <c r="E366" s="315"/>
      <c r="F366" s="253"/>
    </row>
    <row r="367" spans="1:6" hidden="1" x14ac:dyDescent="0.25">
      <c r="A367" s="219">
        <f>'инновации+добровольчество0,41'!A336</f>
        <v>0</v>
      </c>
      <c r="B367" s="171" t="s">
        <v>88</v>
      </c>
      <c r="C367" s="344"/>
      <c r="D367" s="171"/>
      <c r="E367" s="315"/>
      <c r="F367" s="253"/>
    </row>
    <row r="368" spans="1:6" hidden="1" x14ac:dyDescent="0.25">
      <c r="A368" s="219">
        <f>'инновации+добровольчество0,41'!A337</f>
        <v>0</v>
      </c>
      <c r="B368" s="171" t="s">
        <v>88</v>
      </c>
      <c r="C368" s="344"/>
      <c r="D368" s="171"/>
      <c r="E368" s="315"/>
      <c r="F368" s="253"/>
    </row>
    <row r="369" spans="1:6" hidden="1" x14ac:dyDescent="0.25">
      <c r="A369" s="219">
        <f>'инновации+добровольчество0,41'!A338</f>
        <v>0</v>
      </c>
      <c r="B369" s="171" t="s">
        <v>88</v>
      </c>
      <c r="C369" s="344"/>
      <c r="D369" s="171"/>
      <c r="E369" s="315"/>
      <c r="F369" s="253"/>
    </row>
    <row r="370" spans="1:6" hidden="1" x14ac:dyDescent="0.25">
      <c r="A370" s="219">
        <f>'инновации+добровольчество0,41'!A339</f>
        <v>0</v>
      </c>
      <c r="B370" s="171" t="s">
        <v>88</v>
      </c>
      <c r="C370" s="344"/>
      <c r="D370" s="171"/>
      <c r="E370" s="315"/>
      <c r="F370" s="253"/>
    </row>
    <row r="371" spans="1:6" hidden="1" x14ac:dyDescent="0.25">
      <c r="A371" s="219">
        <f>'инновации+добровольчество0,41'!A340</f>
        <v>0</v>
      </c>
      <c r="B371" s="171" t="s">
        <v>88</v>
      </c>
      <c r="C371" s="344"/>
      <c r="D371" s="171"/>
      <c r="E371" s="315"/>
      <c r="F371" s="253"/>
    </row>
    <row r="372" spans="1:6" hidden="1" x14ac:dyDescent="0.25">
      <c r="A372" s="219">
        <f>'инновации+добровольчество0,41'!A341</f>
        <v>0</v>
      </c>
      <c r="B372" s="171" t="s">
        <v>88</v>
      </c>
      <c r="C372" s="344"/>
      <c r="D372" s="171"/>
      <c r="E372" s="315"/>
      <c r="F372" s="253"/>
    </row>
    <row r="373" spans="1:6" hidden="1" x14ac:dyDescent="0.25">
      <c r="A373" s="219">
        <f>'инновации+добровольчество0,41'!A342</f>
        <v>0</v>
      </c>
      <c r="B373" s="171" t="s">
        <v>88</v>
      </c>
      <c r="C373" s="344"/>
      <c r="D373" s="171"/>
      <c r="E373" s="315"/>
      <c r="F373" s="253"/>
    </row>
    <row r="374" spans="1:6" hidden="1" x14ac:dyDescent="0.25">
      <c r="A374" s="219">
        <f>'инновации+добровольчество0,41'!A343</f>
        <v>0</v>
      </c>
      <c r="B374" s="171" t="s">
        <v>88</v>
      </c>
      <c r="C374" s="344"/>
      <c r="D374" s="171"/>
      <c r="E374" s="315"/>
      <c r="F374" s="253"/>
    </row>
    <row r="375" spans="1:6" hidden="1" x14ac:dyDescent="0.25">
      <c r="A375" s="219">
        <f>'инновации+добровольчество0,41'!A344</f>
        <v>0</v>
      </c>
      <c r="B375" s="171" t="s">
        <v>88</v>
      </c>
      <c r="C375" s="344"/>
      <c r="D375" s="171"/>
      <c r="E375" s="315"/>
      <c r="F375" s="253"/>
    </row>
    <row r="376" spans="1:6" hidden="1" x14ac:dyDescent="0.25">
      <c r="A376" s="219">
        <f>'инновации+добровольчество0,41'!A345</f>
        <v>0</v>
      </c>
      <c r="B376" s="171" t="s">
        <v>88</v>
      </c>
      <c r="C376" s="344"/>
      <c r="D376" s="171"/>
      <c r="E376" s="315"/>
      <c r="F376" s="253"/>
    </row>
    <row r="377" spans="1:6" hidden="1" x14ac:dyDescent="0.25">
      <c r="A377" s="219">
        <f>'инновации+добровольчество0,41'!A346</f>
        <v>0</v>
      </c>
      <c r="B377" s="171" t="s">
        <v>88</v>
      </c>
      <c r="C377" s="344"/>
      <c r="D377" s="171"/>
      <c r="E377" s="315"/>
      <c r="F377" s="253"/>
    </row>
    <row r="378" spans="1:6" hidden="1" x14ac:dyDescent="0.25">
      <c r="A378" s="219">
        <f>'инновации+добровольчество0,41'!A347</f>
        <v>0</v>
      </c>
      <c r="B378" s="171" t="s">
        <v>88</v>
      </c>
      <c r="C378" s="344"/>
      <c r="D378" s="171"/>
      <c r="E378" s="315"/>
      <c r="F378" s="253"/>
    </row>
    <row r="379" spans="1:6" hidden="1" x14ac:dyDescent="0.25">
      <c r="A379" s="219">
        <f>'инновации+добровольчество0,41'!A348</f>
        <v>0</v>
      </c>
      <c r="B379" s="171" t="s">
        <v>88</v>
      </c>
      <c r="C379" s="344"/>
      <c r="D379" s="171"/>
      <c r="E379" s="315"/>
      <c r="F379" s="253"/>
    </row>
    <row r="380" spans="1:6" hidden="1" x14ac:dyDescent="0.25">
      <c r="A380" s="219">
        <f>'инновации+добровольчество0,41'!A349</f>
        <v>0</v>
      </c>
      <c r="B380" s="171" t="s">
        <v>88</v>
      </c>
      <c r="C380" s="318"/>
      <c r="D380" s="171"/>
      <c r="E380" s="315"/>
      <c r="F380" s="253"/>
    </row>
    <row r="381" spans="1:6" hidden="1" x14ac:dyDescent="0.25">
      <c r="A381" s="219">
        <f>'инновации+добровольчество0,41'!A350</f>
        <v>0</v>
      </c>
      <c r="B381" s="171" t="s">
        <v>88</v>
      </c>
      <c r="C381" s="318"/>
      <c r="D381" s="171"/>
      <c r="E381" s="315"/>
      <c r="F381" s="253"/>
    </row>
    <row r="382" spans="1:6" hidden="1" x14ac:dyDescent="0.25">
      <c r="A382" s="219">
        <f>'инновации+добровольчество0,41'!A351</f>
        <v>0</v>
      </c>
      <c r="B382" s="171" t="s">
        <v>88</v>
      </c>
      <c r="C382" s="318"/>
      <c r="D382" s="171"/>
      <c r="E382" s="315"/>
      <c r="F382" s="253"/>
    </row>
    <row r="383" spans="1:6" hidden="1" x14ac:dyDescent="0.25">
      <c r="A383" s="219">
        <f>'инновации+добровольчество0,41'!A352</f>
        <v>0</v>
      </c>
      <c r="B383" s="171" t="s">
        <v>88</v>
      </c>
      <c r="C383" s="318"/>
      <c r="D383" s="171"/>
      <c r="E383" s="315"/>
      <c r="F383" s="253"/>
    </row>
    <row r="384" spans="1:6" hidden="1" x14ac:dyDescent="0.25">
      <c r="A384" s="219">
        <f>'инновации+добровольчество0,41'!A353</f>
        <v>0</v>
      </c>
      <c r="B384" s="171" t="s">
        <v>88</v>
      </c>
      <c r="C384" s="318"/>
      <c r="D384" s="171"/>
      <c r="E384" s="315"/>
      <c r="F384" s="253"/>
    </row>
    <row r="385" spans="1:6" hidden="1" x14ac:dyDescent="0.25">
      <c r="A385" s="219">
        <f>'инновации+добровольчество0,41'!A354</f>
        <v>0</v>
      </c>
      <c r="B385" s="171" t="s">
        <v>88</v>
      </c>
      <c r="C385" s="318"/>
      <c r="D385" s="171"/>
      <c r="E385" s="315"/>
      <c r="F385" s="253"/>
    </row>
    <row r="386" spans="1:6" hidden="1" x14ac:dyDescent="0.25">
      <c r="A386" s="219">
        <f>'инновации+добровольчество0,41'!A355</f>
        <v>0</v>
      </c>
      <c r="B386" s="171" t="s">
        <v>88</v>
      </c>
      <c r="C386" s="318"/>
      <c r="D386" s="171"/>
      <c r="E386" s="315"/>
      <c r="F386" s="253"/>
    </row>
    <row r="387" spans="1:6" hidden="1" x14ac:dyDescent="0.25">
      <c r="A387" s="219">
        <f>'инновации+добровольчество0,41'!A356</f>
        <v>0</v>
      </c>
      <c r="B387" s="171" t="s">
        <v>88</v>
      </c>
      <c r="C387" s="318"/>
      <c r="D387" s="171"/>
      <c r="E387" s="315"/>
      <c r="F387" s="253"/>
    </row>
    <row r="388" spans="1:6" hidden="1" x14ac:dyDescent="0.25">
      <c r="A388" s="219">
        <f>'инновации+добровольчество0,41'!A357</f>
        <v>0</v>
      </c>
      <c r="B388" s="171" t="s">
        <v>88</v>
      </c>
      <c r="C388" s="318"/>
      <c r="D388" s="171"/>
      <c r="E388" s="315"/>
      <c r="F388" s="253"/>
    </row>
    <row r="389" spans="1:6" hidden="1" x14ac:dyDescent="0.25">
      <c r="A389" s="219">
        <f>'инновации+добровольчество0,41'!A358</f>
        <v>0</v>
      </c>
      <c r="B389" s="171" t="s">
        <v>88</v>
      </c>
      <c r="C389" s="318"/>
      <c r="D389" s="171"/>
      <c r="E389" s="315"/>
      <c r="F389" s="253"/>
    </row>
    <row r="390" spans="1:6" hidden="1" x14ac:dyDescent="0.25">
      <c r="A390" s="219">
        <f>'инновации+добровольчество0,41'!A359</f>
        <v>0</v>
      </c>
      <c r="B390" s="171" t="s">
        <v>88</v>
      </c>
      <c r="C390" s="318"/>
      <c r="D390" s="171"/>
      <c r="E390" s="315"/>
      <c r="F390" s="253"/>
    </row>
    <row r="391" spans="1:6" hidden="1" x14ac:dyDescent="0.25">
      <c r="A391" s="219">
        <f>'инновации+добровольчество0,41'!A360</f>
        <v>0</v>
      </c>
      <c r="B391" s="171" t="s">
        <v>88</v>
      </c>
      <c r="C391" s="318"/>
      <c r="D391" s="171"/>
      <c r="E391" s="315"/>
      <c r="F391" s="253"/>
    </row>
    <row r="392" spans="1:6" hidden="1" x14ac:dyDescent="0.25">
      <c r="A392" s="219">
        <f>'инновации+добровольчество0,41'!A361</f>
        <v>0</v>
      </c>
      <c r="B392" s="171" t="s">
        <v>88</v>
      </c>
      <c r="C392" s="318"/>
      <c r="D392" s="171"/>
      <c r="E392" s="315"/>
      <c r="F392" s="253"/>
    </row>
    <row r="393" spans="1:6" hidden="1" x14ac:dyDescent="0.25">
      <c r="A393" s="219">
        <f>'инновации+добровольчество0,41'!A362</f>
        <v>0</v>
      </c>
      <c r="B393" s="171" t="s">
        <v>88</v>
      </c>
      <c r="C393" s="318"/>
      <c r="D393" s="171"/>
      <c r="E393" s="315"/>
      <c r="F393" s="253"/>
    </row>
    <row r="394" spans="1:6" hidden="1" x14ac:dyDescent="0.25">
      <c r="A394" s="219">
        <f>'инновации+добровольчество0,41'!A363</f>
        <v>0</v>
      </c>
      <c r="B394" s="171" t="s">
        <v>88</v>
      </c>
      <c r="C394" s="318"/>
      <c r="D394" s="171"/>
      <c r="E394" s="315"/>
      <c r="F394" s="253"/>
    </row>
    <row r="395" spans="1:6" hidden="1" x14ac:dyDescent="0.25">
      <c r="A395" s="219">
        <f>'инновации+добровольчество0,41'!A364</f>
        <v>0</v>
      </c>
      <c r="B395" s="171" t="s">
        <v>88</v>
      </c>
      <c r="C395" s="318"/>
      <c r="D395" s="171"/>
      <c r="E395" s="315"/>
      <c r="F395" s="253"/>
    </row>
    <row r="396" spans="1:6" hidden="1" x14ac:dyDescent="0.25">
      <c r="A396" s="219">
        <f>'инновации+добровольчество0,41'!A365</f>
        <v>0</v>
      </c>
      <c r="B396" s="171" t="s">
        <v>88</v>
      </c>
      <c r="C396" s="318"/>
      <c r="D396" s="171"/>
      <c r="E396" s="315"/>
      <c r="F396" s="253"/>
    </row>
    <row r="397" spans="1:6" hidden="1" x14ac:dyDescent="0.25">
      <c r="A397" s="219">
        <f>'инновации+добровольчество0,41'!A366</f>
        <v>0</v>
      </c>
      <c r="B397" s="171" t="s">
        <v>88</v>
      </c>
      <c r="C397" s="318"/>
      <c r="D397" s="171"/>
      <c r="E397" s="315"/>
      <c r="F397" s="253"/>
    </row>
    <row r="398" spans="1:6" hidden="1" x14ac:dyDescent="0.25">
      <c r="A398" s="219">
        <f>'инновации+добровольчество0,41'!A367</f>
        <v>0</v>
      </c>
      <c r="B398" s="171" t="s">
        <v>88</v>
      </c>
      <c r="C398" s="318"/>
      <c r="D398" s="171"/>
      <c r="E398" s="315"/>
      <c r="F398" s="253"/>
    </row>
    <row r="399" spans="1:6" hidden="1" x14ac:dyDescent="0.25">
      <c r="A399" s="219">
        <f>'инновации+добровольчество0,41'!A368</f>
        <v>0</v>
      </c>
      <c r="B399" s="171" t="s">
        <v>88</v>
      </c>
      <c r="C399" s="344"/>
      <c r="D399" s="171"/>
      <c r="E399" s="315"/>
      <c r="F399" s="253"/>
    </row>
    <row r="400" spans="1:6" hidden="1" x14ac:dyDescent="0.25">
      <c r="A400" s="219">
        <f>'инновации+добровольчество0,41'!A369</f>
        <v>0</v>
      </c>
      <c r="B400" s="171" t="s">
        <v>88</v>
      </c>
      <c r="C400" s="344"/>
      <c r="D400" s="171"/>
      <c r="E400" s="315"/>
      <c r="F400" s="253"/>
    </row>
    <row r="401" spans="1:6" hidden="1" x14ac:dyDescent="0.25">
      <c r="A401" s="219">
        <f>'инновации+добровольчество0,41'!A370</f>
        <v>0</v>
      </c>
      <c r="B401" s="171" t="s">
        <v>88</v>
      </c>
      <c r="C401" s="344"/>
      <c r="D401" s="171"/>
      <c r="E401" s="315"/>
      <c r="F401" s="253"/>
    </row>
    <row r="402" spans="1:6" hidden="1" x14ac:dyDescent="0.25">
      <c r="A402" s="219">
        <f>'инновации+добровольчество0,41'!A371</f>
        <v>0</v>
      </c>
      <c r="B402" s="171" t="s">
        <v>88</v>
      </c>
      <c r="C402" s="344"/>
      <c r="D402" s="171"/>
      <c r="E402" s="315"/>
      <c r="F402" s="253"/>
    </row>
    <row r="403" spans="1:6" hidden="1" x14ac:dyDescent="0.25">
      <c r="A403" s="219">
        <f>'инновации+добровольчество0,41'!A372</f>
        <v>0</v>
      </c>
      <c r="B403" s="171" t="s">
        <v>88</v>
      </c>
      <c r="C403" s="344"/>
      <c r="D403" s="171"/>
      <c r="E403" s="315"/>
      <c r="F403" s="253"/>
    </row>
    <row r="404" spans="1:6" hidden="1" x14ac:dyDescent="0.25">
      <c r="A404" s="219">
        <f>'инновации+добровольчество0,41'!A373</f>
        <v>0</v>
      </c>
      <c r="B404" s="171" t="s">
        <v>88</v>
      </c>
      <c r="C404" s="344"/>
      <c r="D404" s="171"/>
      <c r="E404" s="315"/>
      <c r="F404" s="253"/>
    </row>
    <row r="405" spans="1:6" hidden="1" x14ac:dyDescent="0.25">
      <c r="A405" s="219">
        <f>'инновации+добровольчество0,41'!A374</f>
        <v>0</v>
      </c>
      <c r="B405" s="171" t="s">
        <v>88</v>
      </c>
      <c r="C405" s="344"/>
      <c r="D405" s="171"/>
      <c r="E405" s="315"/>
      <c r="F405" s="253"/>
    </row>
    <row r="406" spans="1:6" hidden="1" x14ac:dyDescent="0.25">
      <c r="A406" s="219">
        <f>'инновации+добровольчество0,41'!A375</f>
        <v>0</v>
      </c>
      <c r="B406" s="171" t="s">
        <v>88</v>
      </c>
      <c r="C406" s="344"/>
      <c r="D406" s="171"/>
      <c r="E406" s="315"/>
      <c r="F406" s="253"/>
    </row>
    <row r="407" spans="1:6" hidden="1" x14ac:dyDescent="0.25">
      <c r="A407" s="219">
        <f>'инновации+добровольчество0,41'!A376</f>
        <v>0</v>
      </c>
      <c r="B407" s="171" t="s">
        <v>88</v>
      </c>
      <c r="C407" s="344"/>
      <c r="D407" s="171"/>
      <c r="E407" s="315"/>
      <c r="F407" s="253"/>
    </row>
    <row r="408" spans="1:6" hidden="1" x14ac:dyDescent="0.25">
      <c r="A408" s="219">
        <f>'инновации+добровольчество0,41'!A377</f>
        <v>0</v>
      </c>
      <c r="B408" s="171" t="s">
        <v>88</v>
      </c>
      <c r="C408" s="346"/>
      <c r="D408" s="171"/>
      <c r="E408" s="315"/>
      <c r="F408" s="253"/>
    </row>
    <row r="409" spans="1:6" hidden="1" x14ac:dyDescent="0.25">
      <c r="A409" s="219">
        <f>'инновации+добровольчество0,41'!A378</f>
        <v>0</v>
      </c>
      <c r="B409" s="171" t="s">
        <v>88</v>
      </c>
      <c r="C409" s="346"/>
      <c r="D409" s="171"/>
      <c r="E409" s="315"/>
      <c r="F409" s="253"/>
    </row>
    <row r="410" spans="1:6" hidden="1" x14ac:dyDescent="0.25">
      <c r="A410" s="219">
        <f>'инновации+добровольчество0,41'!A379</f>
        <v>0</v>
      </c>
      <c r="B410" s="171" t="s">
        <v>88</v>
      </c>
      <c r="C410" s="346"/>
      <c r="D410" s="171"/>
      <c r="E410" s="315"/>
      <c r="F410" s="253"/>
    </row>
    <row r="411" spans="1:6" hidden="1" x14ac:dyDescent="0.25">
      <c r="A411" s="219">
        <f>'инновации+добровольчество0,41'!A380</f>
        <v>0</v>
      </c>
      <c r="B411" s="171" t="s">
        <v>88</v>
      </c>
      <c r="C411" s="346"/>
      <c r="D411" s="171"/>
      <c r="E411" s="315"/>
      <c r="F411" s="253"/>
    </row>
    <row r="412" spans="1:6" hidden="1" x14ac:dyDescent="0.25">
      <c r="A412" s="219">
        <f>'инновации+добровольчество0,41'!A381</f>
        <v>0</v>
      </c>
      <c r="B412" s="171" t="s">
        <v>88</v>
      </c>
      <c r="C412" s="346"/>
      <c r="D412" s="171"/>
      <c r="E412" s="315"/>
      <c r="F412" s="253"/>
    </row>
    <row r="413" spans="1:6" hidden="1" x14ac:dyDescent="0.25">
      <c r="A413" s="219">
        <f>'инновации+добровольчество0,41'!A382</f>
        <v>0</v>
      </c>
      <c r="B413" s="171" t="s">
        <v>88</v>
      </c>
      <c r="C413" s="346"/>
      <c r="D413" s="171"/>
      <c r="E413" s="315"/>
      <c r="F413" s="253"/>
    </row>
    <row r="414" spans="1:6" hidden="1" x14ac:dyDescent="0.25">
      <c r="A414" s="219">
        <f>'инновации+добровольчество0,41'!A383</f>
        <v>0</v>
      </c>
      <c r="B414" s="171" t="s">
        <v>88</v>
      </c>
      <c r="C414" s="346"/>
      <c r="D414" s="171"/>
      <c r="E414" s="315"/>
      <c r="F414" s="253"/>
    </row>
    <row r="415" spans="1:6" hidden="1" x14ac:dyDescent="0.25">
      <c r="A415" s="219">
        <f>'инновации+добровольчество0,41'!A384</f>
        <v>0</v>
      </c>
      <c r="B415" s="171" t="s">
        <v>88</v>
      </c>
      <c r="C415" s="346"/>
      <c r="D415" s="171"/>
      <c r="E415" s="315"/>
      <c r="F415" s="253"/>
    </row>
    <row r="416" spans="1:6" hidden="1" x14ac:dyDescent="0.25">
      <c r="A416" s="219">
        <f>'инновации+добровольчество0,41'!A385</f>
        <v>0</v>
      </c>
      <c r="B416" s="171" t="s">
        <v>88</v>
      </c>
      <c r="C416" s="346"/>
      <c r="D416" s="171"/>
      <c r="E416" s="315"/>
      <c r="F416" s="253"/>
    </row>
    <row r="417" spans="1:6" hidden="1" x14ac:dyDescent="0.25">
      <c r="A417" s="219">
        <f>'инновации+добровольчество0,41'!A386</f>
        <v>0</v>
      </c>
      <c r="B417" s="171" t="s">
        <v>88</v>
      </c>
      <c r="C417" s="346"/>
      <c r="D417" s="171"/>
      <c r="E417" s="315"/>
      <c r="F417" s="253"/>
    </row>
    <row r="418" spans="1:6" hidden="1" x14ac:dyDescent="0.25">
      <c r="A418" s="219">
        <f>'инновации+добровольчество0,41'!A387</f>
        <v>0</v>
      </c>
      <c r="B418" s="171" t="s">
        <v>88</v>
      </c>
      <c r="C418" s="346"/>
      <c r="D418" s="171"/>
      <c r="E418" s="315"/>
      <c r="F418" s="253"/>
    </row>
    <row r="419" spans="1:6" hidden="1" x14ac:dyDescent="0.25">
      <c r="A419" s="219">
        <f>'инновации+добровольчество0,41'!A388</f>
        <v>0</v>
      </c>
      <c r="B419" s="171" t="s">
        <v>88</v>
      </c>
      <c r="C419" s="346"/>
      <c r="D419" s="171"/>
      <c r="E419" s="315"/>
      <c r="F419" s="253"/>
    </row>
    <row r="420" spans="1:6" hidden="1" x14ac:dyDescent="0.25">
      <c r="A420" s="219">
        <f>'инновации+добровольчество0,41'!A389</f>
        <v>0</v>
      </c>
      <c r="B420" s="171" t="s">
        <v>88</v>
      </c>
      <c r="C420" s="346"/>
      <c r="D420" s="171"/>
      <c r="E420" s="315"/>
      <c r="F420" s="253"/>
    </row>
    <row r="421" spans="1:6" hidden="1" x14ac:dyDescent="0.25">
      <c r="A421" s="219">
        <f>'инновации+добровольчество0,41'!A390</f>
        <v>0</v>
      </c>
      <c r="B421" s="171" t="s">
        <v>88</v>
      </c>
      <c r="C421" s="346"/>
      <c r="D421" s="171"/>
      <c r="E421" s="315"/>
      <c r="F421" s="253"/>
    </row>
    <row r="422" spans="1:6" hidden="1" x14ac:dyDescent="0.25">
      <c r="A422" s="219">
        <f>'инновации+добровольчество0,41'!A391</f>
        <v>0</v>
      </c>
      <c r="B422" s="171" t="s">
        <v>88</v>
      </c>
      <c r="C422" s="346"/>
      <c r="D422" s="171"/>
      <c r="E422" s="315"/>
      <c r="F422" s="253"/>
    </row>
    <row r="423" spans="1:6" hidden="1" x14ac:dyDescent="0.25">
      <c r="A423" s="219">
        <f>'инновации+добровольчество0,41'!A392</f>
        <v>0</v>
      </c>
      <c r="B423" s="171" t="s">
        <v>88</v>
      </c>
      <c r="C423" s="346"/>
      <c r="D423" s="171"/>
      <c r="E423" s="315"/>
      <c r="F423" s="253"/>
    </row>
    <row r="424" spans="1:6" hidden="1" x14ac:dyDescent="0.25">
      <c r="A424" s="219">
        <f>'инновации+добровольчество0,41'!A393</f>
        <v>0</v>
      </c>
      <c r="B424" s="171" t="s">
        <v>88</v>
      </c>
      <c r="C424" s="346"/>
      <c r="D424" s="171"/>
      <c r="E424" s="315"/>
      <c r="F424" s="253"/>
    </row>
    <row r="425" spans="1:6" hidden="1" x14ac:dyDescent="0.25">
      <c r="A425" s="219">
        <f>'инновации+добровольчество0,41'!A394</f>
        <v>0</v>
      </c>
      <c r="B425" s="171" t="s">
        <v>88</v>
      </c>
      <c r="C425" s="346"/>
      <c r="D425" s="171"/>
      <c r="E425" s="315"/>
      <c r="F425" s="253"/>
    </row>
    <row r="426" spans="1:6" hidden="1" x14ac:dyDescent="0.25">
      <c r="A426" s="219">
        <f>'инновации+добровольчество0,41'!A395</f>
        <v>0</v>
      </c>
      <c r="B426" s="171" t="s">
        <v>88</v>
      </c>
      <c r="C426" s="346"/>
      <c r="D426" s="171"/>
      <c r="E426" s="315"/>
      <c r="F426" s="253"/>
    </row>
    <row r="427" spans="1:6" hidden="1" x14ac:dyDescent="0.25">
      <c r="A427" s="219">
        <f>'инновации+добровольчество0,41'!A396</f>
        <v>0</v>
      </c>
      <c r="B427" s="171" t="s">
        <v>88</v>
      </c>
      <c r="C427" s="346"/>
      <c r="D427" s="171"/>
      <c r="E427" s="315"/>
      <c r="F427" s="253"/>
    </row>
    <row r="428" spans="1:6" hidden="1" x14ac:dyDescent="0.25">
      <c r="A428" s="219">
        <f>'инновации+добровольчество0,41'!A397</f>
        <v>0</v>
      </c>
      <c r="B428" s="171" t="s">
        <v>88</v>
      </c>
      <c r="C428" s="346"/>
      <c r="D428" s="171"/>
      <c r="E428" s="315"/>
      <c r="F428" s="253"/>
    </row>
    <row r="429" spans="1:6" hidden="1" x14ac:dyDescent="0.25">
      <c r="A429" s="219">
        <f>'инновации+добровольчество0,41'!A398</f>
        <v>0</v>
      </c>
      <c r="B429" s="171" t="s">
        <v>88</v>
      </c>
      <c r="C429" s="346"/>
      <c r="D429" s="171"/>
      <c r="E429" s="315"/>
      <c r="F429" s="253"/>
    </row>
    <row r="430" spans="1:6" hidden="1" x14ac:dyDescent="0.25">
      <c r="A430" s="219">
        <f>'инновации+добровольчество0,41'!A399</f>
        <v>0</v>
      </c>
      <c r="B430" s="171" t="s">
        <v>88</v>
      </c>
      <c r="C430" s="346"/>
      <c r="D430" s="171"/>
      <c r="E430" s="315"/>
      <c r="F430" s="253"/>
    </row>
    <row r="431" spans="1:6" hidden="1" x14ac:dyDescent="0.25">
      <c r="A431" s="219">
        <f>'инновации+добровольчество0,41'!A400</f>
        <v>0</v>
      </c>
      <c r="B431" s="171" t="s">
        <v>88</v>
      </c>
      <c r="C431" s="346"/>
      <c r="D431" s="171"/>
      <c r="E431" s="315"/>
      <c r="F431" s="253"/>
    </row>
    <row r="432" spans="1:6" hidden="1" x14ac:dyDescent="0.25">
      <c r="A432" s="219">
        <f>'инновации+добровольчество0,41'!A401</f>
        <v>0</v>
      </c>
      <c r="B432" s="171" t="s">
        <v>88</v>
      </c>
      <c r="C432" s="346"/>
      <c r="D432" s="171"/>
      <c r="E432" s="315"/>
      <c r="F432" s="253"/>
    </row>
    <row r="433" spans="1:6" hidden="1" x14ac:dyDescent="0.25">
      <c r="A433" s="219">
        <f>'инновации+добровольчество0,41'!A402</f>
        <v>0</v>
      </c>
      <c r="B433" s="171" t="s">
        <v>88</v>
      </c>
      <c r="C433" s="346"/>
      <c r="D433" s="171"/>
      <c r="E433" s="315"/>
      <c r="F433" s="253"/>
    </row>
    <row r="434" spans="1:6" hidden="1" x14ac:dyDescent="0.25">
      <c r="A434" s="219">
        <f>'инновации+добровольчество0,41'!A403</f>
        <v>0</v>
      </c>
      <c r="B434" s="171" t="s">
        <v>88</v>
      </c>
      <c r="C434" s="346"/>
      <c r="D434" s="171"/>
      <c r="E434" s="315"/>
      <c r="F434" s="253"/>
    </row>
    <row r="435" spans="1:6" hidden="1" x14ac:dyDescent="0.25">
      <c r="A435" s="219">
        <f>'инновации+добровольчество0,41'!A404</f>
        <v>0</v>
      </c>
      <c r="B435" s="171" t="s">
        <v>88</v>
      </c>
      <c r="C435" s="346"/>
      <c r="D435" s="171"/>
      <c r="E435" s="315"/>
      <c r="F435" s="253"/>
    </row>
    <row r="436" spans="1:6" hidden="1" x14ac:dyDescent="0.25">
      <c r="A436" s="219">
        <f>'инновации+добровольчество0,41'!A405</f>
        <v>0</v>
      </c>
      <c r="B436" s="171" t="s">
        <v>88</v>
      </c>
      <c r="C436" s="346"/>
      <c r="D436" s="171"/>
      <c r="E436" s="315"/>
      <c r="F436" s="253"/>
    </row>
    <row r="437" spans="1:6" hidden="1" x14ac:dyDescent="0.25">
      <c r="A437" s="219">
        <f>'инновации+добровольчество0,41'!A406</f>
        <v>0</v>
      </c>
      <c r="B437" s="171" t="s">
        <v>88</v>
      </c>
      <c r="C437" s="346"/>
      <c r="D437" s="171"/>
      <c r="E437" s="315"/>
      <c r="F437" s="253"/>
    </row>
    <row r="438" spans="1:6" hidden="1" x14ac:dyDescent="0.25">
      <c r="A438" s="219">
        <f>'инновации+добровольчество0,41'!A407</f>
        <v>0</v>
      </c>
      <c r="B438" s="171" t="s">
        <v>88</v>
      </c>
      <c r="C438" s="346"/>
      <c r="D438" s="171"/>
      <c r="E438" s="315"/>
      <c r="F438" s="253"/>
    </row>
    <row r="439" spans="1:6" hidden="1" x14ac:dyDescent="0.25">
      <c r="A439" s="219">
        <f>'инновации+добровольчество0,41'!A408</f>
        <v>0</v>
      </c>
      <c r="B439" s="171" t="s">
        <v>88</v>
      </c>
      <c r="C439" s="346"/>
      <c r="D439" s="171"/>
      <c r="E439" s="315"/>
      <c r="F439" s="253"/>
    </row>
    <row r="440" spans="1:6" hidden="1" x14ac:dyDescent="0.25">
      <c r="A440" s="219">
        <f>'инновации+добровольчество0,41'!A409</f>
        <v>0</v>
      </c>
      <c r="B440" s="171" t="s">
        <v>88</v>
      </c>
      <c r="C440" s="346"/>
      <c r="D440" s="171"/>
      <c r="E440" s="315"/>
      <c r="F440" s="253"/>
    </row>
    <row r="441" spans="1:6" hidden="1" x14ac:dyDescent="0.25">
      <c r="A441" s="219">
        <f>'инновации+добровольчество0,41'!A410</f>
        <v>0</v>
      </c>
      <c r="B441" s="171" t="s">
        <v>88</v>
      </c>
      <c r="C441" s="346"/>
      <c r="D441" s="171"/>
      <c r="E441" s="315"/>
      <c r="F441" s="253"/>
    </row>
    <row r="442" spans="1:6" hidden="1" x14ac:dyDescent="0.25">
      <c r="A442" s="219">
        <f>'инновации+добровольчество0,41'!A411</f>
        <v>0</v>
      </c>
      <c r="B442" s="171" t="s">
        <v>88</v>
      </c>
      <c r="C442" s="346"/>
      <c r="D442" s="171"/>
      <c r="E442" s="315"/>
      <c r="F442" s="253"/>
    </row>
    <row r="443" spans="1:6" hidden="1" x14ac:dyDescent="0.25">
      <c r="A443" s="219">
        <f>'инновации+добровольчество0,41'!A412</f>
        <v>0</v>
      </c>
      <c r="B443" s="171" t="s">
        <v>88</v>
      </c>
      <c r="C443" s="346"/>
      <c r="D443" s="171"/>
      <c r="E443" s="315"/>
      <c r="F443" s="253"/>
    </row>
    <row r="444" spans="1:6" hidden="1" x14ac:dyDescent="0.25">
      <c r="A444" s="219">
        <f>'инновации+добровольчество0,41'!A413</f>
        <v>0</v>
      </c>
      <c r="B444" s="171" t="s">
        <v>88</v>
      </c>
      <c r="C444" s="346"/>
      <c r="D444" s="171"/>
      <c r="E444" s="315"/>
      <c r="F444" s="253"/>
    </row>
    <row r="445" spans="1:6" hidden="1" x14ac:dyDescent="0.25">
      <c r="A445" s="219">
        <f>'инновации+добровольчество0,41'!A414</f>
        <v>0</v>
      </c>
      <c r="B445" s="171" t="s">
        <v>88</v>
      </c>
      <c r="C445" s="346"/>
      <c r="D445" s="171"/>
      <c r="E445" s="315"/>
      <c r="F445" s="253"/>
    </row>
    <row r="446" spans="1:6" hidden="1" x14ac:dyDescent="0.25">
      <c r="A446" s="219">
        <f>'инновации+добровольчество0,41'!A415</f>
        <v>0</v>
      </c>
      <c r="B446" s="171" t="s">
        <v>88</v>
      </c>
      <c r="C446" s="346"/>
      <c r="D446" s="171"/>
      <c r="E446" s="315"/>
      <c r="F446" s="253"/>
    </row>
    <row r="447" spans="1:6" hidden="1" x14ac:dyDescent="0.25">
      <c r="A447" s="219">
        <f>'инновации+добровольчество0,41'!A416</f>
        <v>0</v>
      </c>
      <c r="B447" s="171" t="s">
        <v>88</v>
      </c>
      <c r="C447" s="346"/>
      <c r="D447" s="171"/>
      <c r="E447" s="315"/>
      <c r="F447" s="253"/>
    </row>
    <row r="448" spans="1:6" hidden="1" x14ac:dyDescent="0.25">
      <c r="A448" s="219">
        <f>'инновации+добровольчество0,41'!A417</f>
        <v>0</v>
      </c>
      <c r="B448" s="171" t="s">
        <v>88</v>
      </c>
      <c r="C448" s="346"/>
      <c r="D448" s="171"/>
      <c r="E448" s="315"/>
      <c r="F448" s="253"/>
    </row>
    <row r="449" spans="1:6" hidden="1" x14ac:dyDescent="0.25">
      <c r="A449" s="219">
        <f>'инновации+добровольчество0,41'!A418</f>
        <v>0</v>
      </c>
      <c r="B449" s="171" t="s">
        <v>88</v>
      </c>
      <c r="C449" s="346"/>
      <c r="D449" s="171"/>
      <c r="E449" s="315"/>
      <c r="F449" s="253"/>
    </row>
    <row r="450" spans="1:6" hidden="1" x14ac:dyDescent="0.25">
      <c r="A450" s="219">
        <f>'инновации+добровольчество0,41'!A419</f>
        <v>0</v>
      </c>
      <c r="B450" s="171" t="s">
        <v>88</v>
      </c>
      <c r="C450" s="346"/>
      <c r="D450" s="171"/>
      <c r="E450" s="315"/>
      <c r="F450" s="253"/>
    </row>
    <row r="451" spans="1:6" hidden="1" x14ac:dyDescent="0.25">
      <c r="A451" s="219">
        <f>'инновации+добровольчество0,41'!A420</f>
        <v>0</v>
      </c>
      <c r="B451" s="171" t="s">
        <v>88</v>
      </c>
      <c r="C451" s="346"/>
      <c r="D451" s="171"/>
      <c r="E451" s="315"/>
      <c r="F451" s="253"/>
    </row>
    <row r="452" spans="1:6" hidden="1" x14ac:dyDescent="0.25">
      <c r="A452" s="219">
        <f>'инновации+добровольчество0,41'!A421</f>
        <v>0</v>
      </c>
      <c r="B452" s="171" t="s">
        <v>88</v>
      </c>
      <c r="C452" s="346"/>
      <c r="D452" s="171"/>
      <c r="E452" s="315"/>
      <c r="F452" s="253"/>
    </row>
    <row r="453" spans="1:6" hidden="1" x14ac:dyDescent="0.25">
      <c r="A453" s="219">
        <f>'инновации+добровольчество0,41'!A422</f>
        <v>0</v>
      </c>
      <c r="B453" s="171" t="s">
        <v>88</v>
      </c>
      <c r="C453" s="346"/>
      <c r="D453" s="171"/>
      <c r="E453" s="315"/>
      <c r="F453" s="253"/>
    </row>
    <row r="454" spans="1:6" hidden="1" x14ac:dyDescent="0.25">
      <c r="A454" s="219">
        <f>'инновации+добровольчество0,41'!A423</f>
        <v>0</v>
      </c>
      <c r="B454" s="171" t="s">
        <v>88</v>
      </c>
      <c r="C454" s="346"/>
      <c r="D454" s="171"/>
      <c r="E454" s="315"/>
      <c r="F454" s="253"/>
    </row>
    <row r="455" spans="1:6" hidden="1" x14ac:dyDescent="0.25">
      <c r="A455" s="219">
        <f>'инновации+добровольчество0,41'!A424</f>
        <v>0</v>
      </c>
      <c r="B455" s="171" t="s">
        <v>88</v>
      </c>
      <c r="C455" s="346"/>
      <c r="D455" s="171"/>
      <c r="E455" s="315"/>
      <c r="F455" s="253"/>
    </row>
    <row r="456" spans="1:6" hidden="1" x14ac:dyDescent="0.25">
      <c r="A456" s="219">
        <f>'инновации+добровольчество0,41'!A425</f>
        <v>0</v>
      </c>
      <c r="B456" s="171" t="s">
        <v>88</v>
      </c>
      <c r="C456" s="344"/>
      <c r="D456" s="171"/>
      <c r="E456" s="315"/>
      <c r="F456" s="253"/>
    </row>
    <row r="457" spans="1:6" hidden="1" x14ac:dyDescent="0.25">
      <c r="A457" s="219">
        <f>'инновации+добровольчество0,41'!A426</f>
        <v>0</v>
      </c>
      <c r="B457" s="171" t="s">
        <v>88</v>
      </c>
      <c r="C457" s="344"/>
      <c r="D457" s="171"/>
      <c r="E457" s="315"/>
      <c r="F457" s="253"/>
    </row>
    <row r="458" spans="1:6" hidden="1" x14ac:dyDescent="0.25">
      <c r="A458" s="219">
        <f>'инновации+добровольчество0,41'!A427</f>
        <v>0</v>
      </c>
      <c r="B458" s="171" t="s">
        <v>88</v>
      </c>
      <c r="C458" s="344"/>
      <c r="D458" s="171"/>
      <c r="E458" s="315"/>
      <c r="F458" s="253"/>
    </row>
    <row r="459" spans="1:6" hidden="1" x14ac:dyDescent="0.25">
      <c r="A459" s="219">
        <f>'инновации+добровольчество0,41'!A428</f>
        <v>0</v>
      </c>
      <c r="B459" s="171" t="s">
        <v>88</v>
      </c>
      <c r="C459" s="344"/>
      <c r="D459" s="171"/>
      <c r="E459" s="315"/>
      <c r="F459" s="253"/>
    </row>
    <row r="460" spans="1:6" hidden="1" x14ac:dyDescent="0.25">
      <c r="A460" s="219">
        <f>'инновации+добровольчество0,41'!A429</f>
        <v>0</v>
      </c>
      <c r="B460" s="171" t="s">
        <v>88</v>
      </c>
      <c r="C460" s="344"/>
      <c r="D460" s="171"/>
      <c r="E460" s="315"/>
      <c r="F460" s="253"/>
    </row>
    <row r="461" spans="1:6" hidden="1" x14ac:dyDescent="0.25">
      <c r="A461" s="219">
        <f>'инновации+добровольчество0,41'!A430</f>
        <v>0</v>
      </c>
      <c r="B461" s="171" t="s">
        <v>88</v>
      </c>
      <c r="C461" s="344"/>
      <c r="D461" s="171"/>
      <c r="E461" s="315"/>
      <c r="F461" s="253"/>
    </row>
    <row r="462" spans="1:6" hidden="1" x14ac:dyDescent="0.25">
      <c r="A462" s="219">
        <f>'инновации+добровольчество0,41'!A431</f>
        <v>0</v>
      </c>
      <c r="B462" s="171" t="s">
        <v>88</v>
      </c>
      <c r="C462" s="344"/>
      <c r="D462" s="171"/>
      <c r="E462" s="315"/>
      <c r="F462" s="253"/>
    </row>
    <row r="463" spans="1:6" hidden="1" x14ac:dyDescent="0.25">
      <c r="A463" s="219">
        <f>'инновации+добровольчество0,41'!A432</f>
        <v>0</v>
      </c>
      <c r="B463" s="171" t="s">
        <v>88</v>
      </c>
      <c r="C463" s="344"/>
      <c r="D463" s="171"/>
      <c r="E463" s="315"/>
      <c r="F463" s="253"/>
    </row>
    <row r="464" spans="1:6" hidden="1" x14ac:dyDescent="0.25">
      <c r="A464" s="219">
        <f>'инновации+добровольчество0,41'!A433</f>
        <v>0</v>
      </c>
      <c r="B464" s="171" t="s">
        <v>88</v>
      </c>
      <c r="C464" s="344"/>
      <c r="D464" s="171"/>
      <c r="E464" s="315"/>
      <c r="F464" s="253"/>
    </row>
    <row r="465" spans="1:6" hidden="1" x14ac:dyDescent="0.25">
      <c r="A465" s="219">
        <f>'инновации+добровольчество0,41'!A434</f>
        <v>0</v>
      </c>
      <c r="B465" s="171" t="s">
        <v>88</v>
      </c>
      <c r="C465" s="344"/>
      <c r="D465" s="171"/>
      <c r="E465" s="315"/>
      <c r="F465" s="253"/>
    </row>
    <row r="466" spans="1:6" hidden="1" x14ac:dyDescent="0.25">
      <c r="A466" s="219">
        <f>'инновации+добровольчество0,41'!A435</f>
        <v>0</v>
      </c>
      <c r="B466" s="171" t="s">
        <v>88</v>
      </c>
      <c r="C466" s="344"/>
      <c r="D466" s="171"/>
      <c r="E466" s="315"/>
      <c r="F466" s="253"/>
    </row>
    <row r="467" spans="1:6" hidden="1" x14ac:dyDescent="0.25">
      <c r="A467" s="219">
        <f>'инновации+добровольчество0,41'!A436</f>
        <v>0</v>
      </c>
      <c r="B467" s="171" t="s">
        <v>88</v>
      </c>
      <c r="C467" s="344"/>
      <c r="D467" s="171"/>
      <c r="E467" s="315"/>
      <c r="F467" s="253"/>
    </row>
    <row r="468" spans="1:6" hidden="1" x14ac:dyDescent="0.25">
      <c r="A468" s="219">
        <f>'инновации+добровольчество0,41'!A437</f>
        <v>0</v>
      </c>
      <c r="B468" s="171" t="s">
        <v>88</v>
      </c>
      <c r="C468" s="344"/>
      <c r="D468" s="171"/>
      <c r="E468" s="315"/>
      <c r="F468" s="253"/>
    </row>
    <row r="469" spans="1:6" ht="18.75" x14ac:dyDescent="0.25">
      <c r="A469" s="630" t="s">
        <v>31</v>
      </c>
      <c r="B469" s="631"/>
      <c r="C469" s="631"/>
      <c r="D469" s="631"/>
      <c r="E469" s="632"/>
      <c r="F469" s="293">
        <f>SUM(F224:F468)</f>
        <v>135829.60000000003</v>
      </c>
    </row>
    <row r="470" spans="1:6" x14ac:dyDescent="0.25">
      <c r="E470" s="170"/>
    </row>
  </sheetData>
  <mergeCells count="157">
    <mergeCell ref="F37:F38"/>
    <mergeCell ref="B39:C39"/>
    <mergeCell ref="B40:C40"/>
    <mergeCell ref="B41:C41"/>
    <mergeCell ref="E37:E38"/>
    <mergeCell ref="A86:F86"/>
    <mergeCell ref="A88:B89"/>
    <mergeCell ref="D88:D89"/>
    <mergeCell ref="E88:E89"/>
    <mergeCell ref="F88:F89"/>
    <mergeCell ref="A87:G87"/>
    <mergeCell ref="G98:G100"/>
    <mergeCell ref="A58:B58"/>
    <mergeCell ref="A59:B59"/>
    <mergeCell ref="A96:F96"/>
    <mergeCell ref="E111:E112"/>
    <mergeCell ref="F111:F112"/>
    <mergeCell ref="A107:F107"/>
    <mergeCell ref="I98:I100"/>
    <mergeCell ref="B101:B102"/>
    <mergeCell ref="D101:D102"/>
    <mergeCell ref="E101:E102"/>
    <mergeCell ref="F101:F102"/>
    <mergeCell ref="G101:G102"/>
    <mergeCell ref="I101:I102"/>
    <mergeCell ref="A101:A102"/>
    <mergeCell ref="G88:G89"/>
    <mergeCell ref="A90:B90"/>
    <mergeCell ref="A93:B93"/>
    <mergeCell ref="A94:B94"/>
    <mergeCell ref="A110:A112"/>
    <mergeCell ref="B110:C112"/>
    <mergeCell ref="D110:F110"/>
    <mergeCell ref="D111:D112"/>
    <mergeCell ref="A44:B44"/>
    <mergeCell ref="A45:B45"/>
    <mergeCell ref="A46:B46"/>
    <mergeCell ref="A47:B47"/>
    <mergeCell ref="A48:B48"/>
    <mergeCell ref="A50:F50"/>
    <mergeCell ref="A60:B60"/>
    <mergeCell ref="A64:B64"/>
    <mergeCell ref="A73:B73"/>
    <mergeCell ref="B98:B100"/>
    <mergeCell ref="D98:D100"/>
    <mergeCell ref="E98:F98"/>
    <mergeCell ref="H120:H121"/>
    <mergeCell ref="G120:G121"/>
    <mergeCell ref="F120:F121"/>
    <mergeCell ref="E120:E121"/>
    <mergeCell ref="D120:D121"/>
    <mergeCell ref="G154:G155"/>
    <mergeCell ref="A143:F143"/>
    <mergeCell ref="B122:C122"/>
    <mergeCell ref="A154:B155"/>
    <mergeCell ref="B119:C121"/>
    <mergeCell ref="A119:A121"/>
    <mergeCell ref="F132:F133"/>
    <mergeCell ref="G163:G164"/>
    <mergeCell ref="G174:G175"/>
    <mergeCell ref="A4:E4"/>
    <mergeCell ref="A5:E5"/>
    <mergeCell ref="A6:E6"/>
    <mergeCell ref="G22:G23"/>
    <mergeCell ref="A161:F161"/>
    <mergeCell ref="A163:A164"/>
    <mergeCell ref="B163:B164"/>
    <mergeCell ref="D163:D164"/>
    <mergeCell ref="E163:E164"/>
    <mergeCell ref="F163:F164"/>
    <mergeCell ref="A141:E141"/>
    <mergeCell ref="A151:F151"/>
    <mergeCell ref="D154:D155"/>
    <mergeCell ref="B36:C38"/>
    <mergeCell ref="D36:E36"/>
    <mergeCell ref="D37:D38"/>
    <mergeCell ref="B113:C113"/>
    <mergeCell ref="A130:F130"/>
    <mergeCell ref="A132:A133"/>
    <mergeCell ref="B132:B133"/>
    <mergeCell ref="D132:D133"/>
    <mergeCell ref="E132:E133"/>
    <mergeCell ref="A1:H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A218:E218"/>
    <mergeCell ref="A182:A183"/>
    <mergeCell ref="B182:B183"/>
    <mergeCell ref="D182:D183"/>
    <mergeCell ref="E182:E183"/>
    <mergeCell ref="F182:F183"/>
    <mergeCell ref="A171:F171"/>
    <mergeCell ref="A172:F172"/>
    <mergeCell ref="A174:A175"/>
    <mergeCell ref="B174:B175"/>
    <mergeCell ref="D174:D175"/>
    <mergeCell ref="E174:E175"/>
    <mergeCell ref="F174:F175"/>
    <mergeCell ref="A180:F180"/>
    <mergeCell ref="A157:B157"/>
    <mergeCell ref="A160:B160"/>
    <mergeCell ref="A469:E469"/>
    <mergeCell ref="B3:G3"/>
    <mergeCell ref="E53:E54"/>
    <mergeCell ref="F53:F54"/>
    <mergeCell ref="A55:B55"/>
    <mergeCell ref="A51:F51"/>
    <mergeCell ref="A53:B54"/>
    <mergeCell ref="D53:D54"/>
    <mergeCell ref="G53:G54"/>
    <mergeCell ref="A219:F219"/>
    <mergeCell ref="A220:F220"/>
    <mergeCell ref="A221:A222"/>
    <mergeCell ref="B221:B222"/>
    <mergeCell ref="D221:D222"/>
    <mergeCell ref="E221:E222"/>
    <mergeCell ref="F221:F222"/>
    <mergeCell ref="A179:F179"/>
    <mergeCell ref="A156:B156"/>
    <mergeCell ref="A35:H35"/>
    <mergeCell ref="A36:A38"/>
    <mergeCell ref="A158:B158"/>
    <mergeCell ref="A159:B159"/>
    <mergeCell ref="B33:C33"/>
    <mergeCell ref="B34:C34"/>
    <mergeCell ref="I3:DR3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93" max="16383" man="1"/>
    <brk id="1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80"/>
  <sheetViews>
    <sheetView tabSelected="1" view="pageBreakPreview" topLeftCell="A243" workbookViewId="0">
      <selection activeCell="C372" sqref="A372:XFD378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17.5" style="2" customWidth="1"/>
    <col min="5" max="5" width="15.375" style="2" customWidth="1"/>
    <col min="6" max="16384" width="8.875" style="2"/>
  </cols>
  <sheetData>
    <row r="1" spans="1:5" ht="189" customHeight="1" x14ac:dyDescent="0.25">
      <c r="D1" s="610" t="str">
        <f>'натур показатели инновации+добр'!D1:E1</f>
        <v>Приложение №1 к приложению 2  к Приказу отдела физической культуры, спорта и молодежной политики Северо-Енисейского района от 13.03.2020 " 16-ос "О внесении изменений в приказ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10"/>
    </row>
    <row r="3" spans="1:5" x14ac:dyDescent="0.25">
      <c r="A3" s="611" t="s">
        <v>130</v>
      </c>
      <c r="B3" s="611"/>
      <c r="C3" s="611"/>
      <c r="D3" s="611"/>
      <c r="E3" s="611"/>
    </row>
    <row r="4" spans="1:5" ht="12.6" customHeight="1" x14ac:dyDescent="0.25">
      <c r="A4" s="612" t="s">
        <v>154</v>
      </c>
      <c r="B4" s="612"/>
      <c r="C4" s="612"/>
      <c r="D4" s="612"/>
      <c r="E4" s="612"/>
    </row>
    <row r="5" spans="1:5" ht="45" x14ac:dyDescent="0.25">
      <c r="A5" s="133" t="s">
        <v>131</v>
      </c>
      <c r="B5" s="66" t="s">
        <v>132</v>
      </c>
      <c r="C5" s="133" t="s">
        <v>133</v>
      </c>
      <c r="D5" s="133" t="s">
        <v>134</v>
      </c>
      <c r="E5" s="133" t="s">
        <v>135</v>
      </c>
    </row>
    <row r="6" spans="1:5" x14ac:dyDescent="0.25">
      <c r="A6" s="134">
        <v>1</v>
      </c>
      <c r="B6" s="134">
        <v>2</v>
      </c>
      <c r="C6" s="134">
        <v>3</v>
      </c>
      <c r="D6" s="134">
        <v>4</v>
      </c>
      <c r="E6" s="134">
        <v>5</v>
      </c>
    </row>
    <row r="7" spans="1:5" ht="37.15" customHeight="1" x14ac:dyDescent="0.25">
      <c r="A7" s="683" t="s">
        <v>129</v>
      </c>
      <c r="B7" s="684" t="s">
        <v>158</v>
      </c>
      <c r="C7" s="613" t="s">
        <v>136</v>
      </c>
      <c r="D7" s="614"/>
      <c r="E7" s="615"/>
    </row>
    <row r="8" spans="1:5" ht="14.45" customHeight="1" x14ac:dyDescent="0.25">
      <c r="A8" s="683"/>
      <c r="B8" s="684"/>
      <c r="C8" s="616" t="s">
        <v>137</v>
      </c>
      <c r="D8" s="617"/>
      <c r="E8" s="618"/>
    </row>
    <row r="9" spans="1:5" ht="12" customHeight="1" x14ac:dyDescent="0.25">
      <c r="A9" s="683"/>
      <c r="B9" s="684"/>
      <c r="C9" s="109" t="s">
        <v>144</v>
      </c>
      <c r="D9" s="135" t="s">
        <v>138</v>
      </c>
      <c r="E9" s="236">
        <f>'таланты+инициативы0,28'!D25</f>
        <v>1.5680000000000001</v>
      </c>
    </row>
    <row r="10" spans="1:5" ht="12" customHeight="1" x14ac:dyDescent="0.25">
      <c r="A10" s="683"/>
      <c r="B10" s="684"/>
      <c r="C10" s="109" t="s">
        <v>97</v>
      </c>
      <c r="D10" s="136" t="s">
        <v>138</v>
      </c>
      <c r="E10" s="236">
        <f>'таланты+инициативы0,28'!D24</f>
        <v>0.28000000000000003</v>
      </c>
    </row>
    <row r="11" spans="1:5" ht="12" customHeight="1" x14ac:dyDescent="0.25">
      <c r="A11" s="683"/>
      <c r="B11" s="684"/>
      <c r="C11" s="604" t="s">
        <v>148</v>
      </c>
      <c r="D11" s="605"/>
      <c r="E11" s="606"/>
    </row>
    <row r="12" spans="1:5" ht="40.15" customHeight="1" x14ac:dyDescent="0.25">
      <c r="A12" s="683"/>
      <c r="B12" s="684"/>
      <c r="C12" s="121" t="s">
        <v>73</v>
      </c>
      <c r="D12" s="101" t="s">
        <v>39</v>
      </c>
      <c r="E12" s="235">
        <f>'таланты+инициативы0,28'!E48</f>
        <v>0.28000000000000003</v>
      </c>
    </row>
    <row r="13" spans="1:5" ht="24.6" customHeight="1" x14ac:dyDescent="0.25">
      <c r="A13" s="683"/>
      <c r="B13" s="684"/>
      <c r="C13" s="121" t="s">
        <v>83</v>
      </c>
      <c r="D13" s="101" t="s">
        <v>39</v>
      </c>
      <c r="E13" s="235">
        <f>'таланты+инициативы0,28'!E49</f>
        <v>0.28000000000000003</v>
      </c>
    </row>
    <row r="14" spans="1:5" ht="23.45" customHeight="1" x14ac:dyDescent="0.25">
      <c r="A14" s="683"/>
      <c r="B14" s="684"/>
      <c r="C14" s="121" t="s">
        <v>40</v>
      </c>
      <c r="D14" s="101" t="s">
        <v>39</v>
      </c>
      <c r="E14" s="235">
        <f>'таланты+инициативы0,28'!E50</f>
        <v>0.28000000000000003</v>
      </c>
    </row>
    <row r="15" spans="1:5" ht="22.9" customHeight="1" x14ac:dyDescent="0.25">
      <c r="A15" s="683"/>
      <c r="B15" s="684"/>
      <c r="C15" s="607" t="s">
        <v>149</v>
      </c>
      <c r="D15" s="608"/>
      <c r="E15" s="609"/>
    </row>
    <row r="16" spans="1:5" ht="30" customHeight="1" x14ac:dyDescent="0.25">
      <c r="A16" s="683"/>
      <c r="B16" s="684"/>
      <c r="C16" s="130" t="str">
        <f>'таланты+инициативы0,28'!A59</f>
        <v>Проезд подростков</v>
      </c>
      <c r="D16" s="95" t="str">
        <f>'таланты+инициативы0,28'!D59</f>
        <v>ед</v>
      </c>
      <c r="E16" s="99">
        <f>'таланты+инициативы0,28'!E59</f>
        <v>10</v>
      </c>
    </row>
    <row r="17" spans="1:5" ht="12" customHeight="1" x14ac:dyDescent="0.25">
      <c r="A17" s="683"/>
      <c r="B17" s="684"/>
      <c r="C17" s="130" t="str">
        <f>'таланты+инициативы0,28'!A60</f>
        <v>Суточные подростки</v>
      </c>
      <c r="D17" s="95" t="str">
        <f>'таланты+инициативы0,28'!D60</f>
        <v>сут</v>
      </c>
      <c r="E17" s="99">
        <f>'таланты+инициативы0,28'!E60</f>
        <v>40</v>
      </c>
    </row>
    <row r="18" spans="1:5" ht="12" customHeight="1" x14ac:dyDescent="0.25">
      <c r="A18" s="683"/>
      <c r="B18" s="684"/>
      <c r="C18" s="130" t="str">
        <f>'таланты+инициативы0,28'!A61</f>
        <v>Проживание подростки</v>
      </c>
      <c r="D18" s="95" t="str">
        <f>'таланты+инициативы0,28'!D61</f>
        <v>сут</v>
      </c>
      <c r="E18" s="99">
        <f>'таланты+инициативы0,28'!E61</f>
        <v>20</v>
      </c>
    </row>
    <row r="19" spans="1:5" ht="12" customHeight="1" x14ac:dyDescent="0.25">
      <c r="A19" s="683"/>
      <c r="B19" s="684"/>
      <c r="C19" s="130" t="str">
        <f>'таланты+инициативы0,28'!A63</f>
        <v>Проезд</v>
      </c>
      <c r="D19" s="95" t="str">
        <f>'таланты+инициативы0,28'!D63</f>
        <v>ед</v>
      </c>
      <c r="E19" s="99">
        <f>'таланты+инициативы0,28'!E63</f>
        <v>10</v>
      </c>
    </row>
    <row r="20" spans="1:5" ht="12" customHeight="1" x14ac:dyDescent="0.25">
      <c r="A20" s="683"/>
      <c r="B20" s="684"/>
      <c r="C20" s="130" t="str">
        <f>'таланты+инициативы0,28'!A64</f>
        <v>Суточные</v>
      </c>
      <c r="D20" s="95" t="str">
        <f>'таланты+инициативы0,28'!D64</f>
        <v>сут</v>
      </c>
      <c r="E20" s="99">
        <f>'таланты+инициативы0,28'!E64</f>
        <v>20</v>
      </c>
    </row>
    <row r="21" spans="1:5" ht="12" customHeight="1" x14ac:dyDescent="0.25">
      <c r="A21" s="683"/>
      <c r="B21" s="684"/>
      <c r="C21" s="130" t="str">
        <f>'таланты+инициативы0,28'!A65</f>
        <v>Проживание</v>
      </c>
      <c r="D21" s="95" t="str">
        <f>'таланты+инициативы0,28'!D65</f>
        <v>сут</v>
      </c>
      <c r="E21" s="99">
        <f>'таланты+инициативы0,28'!E65</f>
        <v>10</v>
      </c>
    </row>
    <row r="22" spans="1:5" ht="12" customHeight="1" x14ac:dyDescent="0.25">
      <c r="A22" s="683"/>
      <c r="B22" s="684"/>
      <c r="C22" s="130" t="str">
        <f>'таланты+инициативы0,28'!A67</f>
        <v>Проезд</v>
      </c>
      <c r="D22" s="95" t="str">
        <f>'таланты+инициативы0,28'!D67</f>
        <v>ед</v>
      </c>
      <c r="E22" s="99">
        <f>'таланты+инициативы0,28'!E67</f>
        <v>8</v>
      </c>
    </row>
    <row r="23" spans="1:5" ht="12" customHeight="1" x14ac:dyDescent="0.25">
      <c r="A23" s="683"/>
      <c r="B23" s="684"/>
      <c r="C23" s="130" t="str">
        <f>'таланты+инициативы0,28'!A68</f>
        <v>Суточные</v>
      </c>
      <c r="D23" s="95" t="str">
        <f>'таланты+инициативы0,28'!D68</f>
        <v>сут</v>
      </c>
      <c r="E23" s="99">
        <f>'таланты+инициативы0,28'!E68</f>
        <v>16</v>
      </c>
    </row>
    <row r="24" spans="1:5" ht="12" customHeight="1" x14ac:dyDescent="0.25">
      <c r="A24" s="683"/>
      <c r="B24" s="684"/>
      <c r="C24" s="130" t="str">
        <f>'таланты+инициативы0,28'!A69</f>
        <v>Проживание</v>
      </c>
      <c r="D24" s="95" t="str">
        <f>'таланты+инициативы0,28'!D69</f>
        <v>сут</v>
      </c>
      <c r="E24" s="99">
        <f>'таланты+инициативы0,28'!E69</f>
        <v>8</v>
      </c>
    </row>
    <row r="25" spans="1:5" ht="12" customHeight="1" x14ac:dyDescent="0.25">
      <c r="A25" s="683"/>
      <c r="B25" s="684"/>
      <c r="C25" s="130" t="str">
        <f>'таланты+инициативы0,28'!A70</f>
        <v>Участие социально ориентированной молодежи Северо-Енисейского района в форуме "Доброфорум 2020" (г. Красноярск)</v>
      </c>
      <c r="D25" s="95">
        <f>'таланты+инициативы0,28'!D70</f>
        <v>0</v>
      </c>
      <c r="E25" s="99">
        <f>'таланты+инициативы0,28'!E70</f>
        <v>0</v>
      </c>
    </row>
    <row r="26" spans="1:5" ht="12" customHeight="1" x14ac:dyDescent="0.25">
      <c r="A26" s="683"/>
      <c r="B26" s="684"/>
      <c r="C26" s="130" t="str">
        <f>'таланты+инициативы0,28'!A72</f>
        <v>Суточные</v>
      </c>
      <c r="D26" s="95" t="str">
        <f>'таланты+инициативы0,28'!D71</f>
        <v>ед</v>
      </c>
      <c r="E26" s="99">
        <f>'таланты+инициативы0,28'!E72</f>
        <v>6</v>
      </c>
    </row>
    <row r="27" spans="1:5" ht="12" customHeight="1" x14ac:dyDescent="0.25">
      <c r="A27" s="683"/>
      <c r="B27" s="684"/>
      <c r="C27" s="130" t="str">
        <f>'таланты+инициативы0,28'!A73</f>
        <v>Проживание</v>
      </c>
      <c r="D27" s="95" t="str">
        <f>'таланты+инициативы0,28'!D72</f>
        <v>сут</v>
      </c>
      <c r="E27" s="99">
        <f>'таланты+инициативы0,28'!E73</f>
        <v>6</v>
      </c>
    </row>
    <row r="28" spans="1:5" ht="12" customHeight="1" x14ac:dyDescent="0.25">
      <c r="A28" s="683"/>
      <c r="B28" s="684"/>
      <c r="C28" s="130" t="str">
        <f>'таланты+инициативы0,28'!A74</f>
        <v>Расходные материалы к мероприятиям</v>
      </c>
      <c r="D28" s="95" t="str">
        <f>'таланты+инициативы0,28'!D73</f>
        <v>сут</v>
      </c>
      <c r="E28" s="99">
        <f>'таланты+инициативы0,28'!E74</f>
        <v>85</v>
      </c>
    </row>
    <row r="29" spans="1:5" ht="12" hidden="1" customHeight="1" x14ac:dyDescent="0.25">
      <c r="A29" s="683"/>
      <c r="B29" s="684"/>
      <c r="C29" s="130" t="e">
        <f>'таланты+инициативы0,28'!#REF!</f>
        <v>#REF!</v>
      </c>
      <c r="D29" s="95" t="e">
        <f>'таланты+инициативы0,28'!#REF!</f>
        <v>#REF!</v>
      </c>
      <c r="E29" s="99" t="e">
        <f>'таланты+инициативы0,28'!#REF!</f>
        <v>#REF!</v>
      </c>
    </row>
    <row r="30" spans="1:5" ht="12" hidden="1" customHeight="1" x14ac:dyDescent="0.25">
      <c r="A30" s="683"/>
      <c r="B30" s="684"/>
      <c r="C30" s="130" t="e">
        <f>'таланты+инициативы0,28'!#REF!</f>
        <v>#REF!</v>
      </c>
      <c r="D30" s="95" t="e">
        <f>'таланты+инициативы0,28'!#REF!</f>
        <v>#REF!</v>
      </c>
      <c r="E30" s="99" t="e">
        <f>'таланты+инициативы0,28'!#REF!</f>
        <v>#REF!</v>
      </c>
    </row>
    <row r="31" spans="1:5" ht="12" hidden="1" customHeight="1" x14ac:dyDescent="0.25">
      <c r="A31" s="683"/>
      <c r="B31" s="684"/>
      <c r="C31" s="130" t="e">
        <f>'таланты+инициативы0,28'!#REF!</f>
        <v>#REF!</v>
      </c>
      <c r="D31" s="95" t="e">
        <f>'таланты+инициативы0,28'!#REF!</f>
        <v>#REF!</v>
      </c>
      <c r="E31" s="99" t="e">
        <f>'таланты+инициативы0,28'!#REF!</f>
        <v>#REF!</v>
      </c>
    </row>
    <row r="32" spans="1:5" ht="12" hidden="1" customHeight="1" x14ac:dyDescent="0.25">
      <c r="A32" s="683"/>
      <c r="B32" s="684"/>
      <c r="C32" s="130" t="e">
        <f>'таланты+инициативы0,28'!#REF!</f>
        <v>#REF!</v>
      </c>
      <c r="D32" s="95" t="e">
        <f>'таланты+инициативы0,28'!#REF!</f>
        <v>#REF!</v>
      </c>
      <c r="E32" s="99" t="e">
        <f>'таланты+инициативы0,28'!#REF!</f>
        <v>#REF!</v>
      </c>
    </row>
    <row r="33" spans="1:5" ht="12" hidden="1" customHeight="1" x14ac:dyDescent="0.25">
      <c r="A33" s="683"/>
      <c r="B33" s="684"/>
      <c r="C33" s="130" t="e">
        <f>'таланты+инициативы0,28'!#REF!</f>
        <v>#REF!</v>
      </c>
      <c r="D33" s="95" t="e">
        <f>'таланты+инициативы0,28'!#REF!</f>
        <v>#REF!</v>
      </c>
      <c r="E33" s="99" t="e">
        <f>'таланты+инициативы0,28'!#REF!</f>
        <v>#REF!</v>
      </c>
    </row>
    <row r="34" spans="1:5" ht="12" hidden="1" customHeight="1" x14ac:dyDescent="0.25">
      <c r="A34" s="683"/>
      <c r="B34" s="684"/>
      <c r="C34" s="130" t="e">
        <f>'таланты+инициативы0,28'!#REF!</f>
        <v>#REF!</v>
      </c>
      <c r="D34" s="95" t="e">
        <f>'таланты+инициативы0,28'!#REF!</f>
        <v>#REF!</v>
      </c>
      <c r="E34" s="99" t="e">
        <f>'таланты+инициативы0,28'!#REF!</f>
        <v>#REF!</v>
      </c>
    </row>
    <row r="35" spans="1:5" ht="12" hidden="1" customHeight="1" x14ac:dyDescent="0.25">
      <c r="A35" s="683"/>
      <c r="B35" s="684"/>
      <c r="C35" s="130" t="e">
        <f>'таланты+инициативы0,28'!#REF!</f>
        <v>#REF!</v>
      </c>
      <c r="D35" s="95" t="e">
        <f>'таланты+инициативы0,28'!#REF!</f>
        <v>#REF!</v>
      </c>
      <c r="E35" s="99" t="e">
        <f>'таланты+инициативы0,28'!#REF!</f>
        <v>#REF!</v>
      </c>
    </row>
    <row r="36" spans="1:5" ht="12" hidden="1" customHeight="1" x14ac:dyDescent="0.25">
      <c r="A36" s="683"/>
      <c r="B36" s="684"/>
      <c r="C36" s="130" t="e">
        <f>'таланты+инициативы0,28'!#REF!</f>
        <v>#REF!</v>
      </c>
      <c r="D36" s="95" t="e">
        <f>'таланты+инициативы0,28'!#REF!</f>
        <v>#REF!</v>
      </c>
      <c r="E36" s="99" t="e">
        <f>'таланты+инициативы0,28'!#REF!</f>
        <v>#REF!</v>
      </c>
    </row>
    <row r="37" spans="1:5" ht="12" hidden="1" customHeight="1" x14ac:dyDescent="0.25">
      <c r="A37" s="683"/>
      <c r="B37" s="684"/>
      <c r="C37" s="130" t="e">
        <f>'таланты+инициативы0,28'!#REF!</f>
        <v>#REF!</v>
      </c>
      <c r="D37" s="95" t="e">
        <f>'таланты+инициативы0,28'!#REF!</f>
        <v>#REF!</v>
      </c>
      <c r="E37" s="99" t="e">
        <f>'таланты+инициативы0,28'!#REF!</f>
        <v>#REF!</v>
      </c>
    </row>
    <row r="38" spans="1:5" ht="12" hidden="1" customHeight="1" x14ac:dyDescent="0.25">
      <c r="A38" s="683"/>
      <c r="B38" s="684"/>
      <c r="C38" s="130" t="e">
        <f>'таланты+инициативы0,28'!#REF!</f>
        <v>#REF!</v>
      </c>
      <c r="D38" s="95" t="e">
        <f>'таланты+инициативы0,28'!#REF!</f>
        <v>#REF!</v>
      </c>
      <c r="E38" s="99" t="e">
        <f>'таланты+инициативы0,28'!#REF!</f>
        <v>#REF!</v>
      </c>
    </row>
    <row r="39" spans="1:5" ht="12" hidden="1" customHeight="1" x14ac:dyDescent="0.25">
      <c r="A39" s="683"/>
      <c r="B39" s="684"/>
      <c r="C39" s="130" t="e">
        <f>'таланты+инициативы0,28'!#REF!</f>
        <v>#REF!</v>
      </c>
      <c r="D39" s="95" t="e">
        <f>'таланты+инициативы0,28'!#REF!</f>
        <v>#REF!</v>
      </c>
      <c r="E39" s="99" t="e">
        <f>'таланты+инициативы0,28'!#REF!</f>
        <v>#REF!</v>
      </c>
    </row>
    <row r="40" spans="1:5" ht="12" hidden="1" customHeight="1" x14ac:dyDescent="0.25">
      <c r="A40" s="683"/>
      <c r="B40" s="684"/>
      <c r="C40" s="130" t="e">
        <f>'таланты+инициативы0,28'!#REF!</f>
        <v>#REF!</v>
      </c>
      <c r="D40" s="95" t="e">
        <f>'таланты+инициативы0,28'!#REF!</f>
        <v>#REF!</v>
      </c>
      <c r="E40" s="99" t="e">
        <f>'таланты+инициативы0,28'!#REF!</f>
        <v>#REF!</v>
      </c>
    </row>
    <row r="41" spans="1:5" ht="12" hidden="1" customHeight="1" x14ac:dyDescent="0.25">
      <c r="A41" s="683"/>
      <c r="B41" s="684"/>
      <c r="C41" s="130" t="e">
        <f>'таланты+инициативы0,28'!#REF!</f>
        <v>#REF!</v>
      </c>
      <c r="D41" s="95" t="e">
        <f>'таланты+инициативы0,28'!#REF!</f>
        <v>#REF!</v>
      </c>
      <c r="E41" s="99" t="e">
        <f>'таланты+инициативы0,28'!#REF!</f>
        <v>#REF!</v>
      </c>
    </row>
    <row r="42" spans="1:5" ht="12" hidden="1" customHeight="1" x14ac:dyDescent="0.25">
      <c r="A42" s="683"/>
      <c r="B42" s="684"/>
      <c r="C42" s="130" t="e">
        <f>'таланты+инициативы0,28'!#REF!</f>
        <v>#REF!</v>
      </c>
      <c r="D42" s="95" t="e">
        <f>'таланты+инициативы0,28'!#REF!</f>
        <v>#REF!</v>
      </c>
      <c r="E42" s="99" t="e">
        <f>'таланты+инициативы0,28'!#REF!</f>
        <v>#REF!</v>
      </c>
    </row>
    <row r="43" spans="1:5" ht="12" hidden="1" customHeight="1" x14ac:dyDescent="0.25">
      <c r="A43" s="683"/>
      <c r="B43" s="684"/>
      <c r="C43" s="130" t="e">
        <f>'таланты+инициативы0,28'!#REF!</f>
        <v>#REF!</v>
      </c>
      <c r="D43" s="95" t="e">
        <f>'таланты+инициативы0,28'!#REF!</f>
        <v>#REF!</v>
      </c>
      <c r="E43" s="99" t="e">
        <f>'таланты+инициативы0,28'!#REF!</f>
        <v>#REF!</v>
      </c>
    </row>
    <row r="44" spans="1:5" ht="12" hidden="1" customHeight="1" x14ac:dyDescent="0.25">
      <c r="A44" s="683"/>
      <c r="B44" s="684"/>
      <c r="C44" s="130" t="e">
        <f>'таланты+инициативы0,28'!#REF!</f>
        <v>#REF!</v>
      </c>
      <c r="D44" s="95" t="e">
        <f>'таланты+инициативы0,28'!#REF!</f>
        <v>#REF!</v>
      </c>
      <c r="E44" s="99" t="e">
        <f>'таланты+инициативы0,28'!#REF!</f>
        <v>#REF!</v>
      </c>
    </row>
    <row r="45" spans="1:5" ht="12" hidden="1" customHeight="1" x14ac:dyDescent="0.25">
      <c r="A45" s="683"/>
      <c r="B45" s="684"/>
      <c r="C45" s="130" t="e">
        <f>'таланты+инициативы0,28'!#REF!</f>
        <v>#REF!</v>
      </c>
      <c r="D45" s="95" t="e">
        <f>'таланты+инициативы0,28'!#REF!</f>
        <v>#REF!</v>
      </c>
      <c r="E45" s="99" t="e">
        <f>'таланты+инициативы0,28'!#REF!</f>
        <v>#REF!</v>
      </c>
    </row>
    <row r="46" spans="1:5" ht="12" hidden="1" customHeight="1" x14ac:dyDescent="0.25">
      <c r="A46" s="683"/>
      <c r="B46" s="684"/>
      <c r="C46" s="130" t="e">
        <f>'таланты+инициативы0,28'!#REF!</f>
        <v>#REF!</v>
      </c>
      <c r="D46" s="95" t="e">
        <f>'таланты+инициативы0,28'!#REF!</f>
        <v>#REF!</v>
      </c>
      <c r="E46" s="99" t="e">
        <f>'таланты+инициативы0,28'!#REF!</f>
        <v>#REF!</v>
      </c>
    </row>
    <row r="47" spans="1:5" ht="12" hidden="1" customHeight="1" x14ac:dyDescent="0.25">
      <c r="A47" s="683"/>
      <c r="B47" s="684"/>
      <c r="C47" s="130" t="e">
        <f>'таланты+инициативы0,28'!#REF!</f>
        <v>#REF!</v>
      </c>
      <c r="D47" s="95" t="e">
        <f>'таланты+инициативы0,28'!#REF!</f>
        <v>#REF!</v>
      </c>
      <c r="E47" s="99" t="e">
        <f>'таланты+инициативы0,28'!#REF!</f>
        <v>#REF!</v>
      </c>
    </row>
    <row r="48" spans="1:5" ht="12" hidden="1" customHeight="1" x14ac:dyDescent="0.25">
      <c r="A48" s="683"/>
      <c r="B48" s="684"/>
      <c r="C48" s="130" t="e">
        <f>'таланты+инициативы0,28'!#REF!</f>
        <v>#REF!</v>
      </c>
      <c r="D48" s="95" t="e">
        <f>'таланты+инициативы0,28'!#REF!</f>
        <v>#REF!</v>
      </c>
      <c r="E48" s="99" t="e">
        <f>'таланты+инициативы0,28'!#REF!</f>
        <v>#REF!</v>
      </c>
    </row>
    <row r="49" spans="1:5" ht="12" hidden="1" customHeight="1" x14ac:dyDescent="0.25">
      <c r="A49" s="683"/>
      <c r="B49" s="684"/>
      <c r="C49" s="130" t="e">
        <f>'таланты+инициативы0,28'!#REF!</f>
        <v>#REF!</v>
      </c>
      <c r="D49" s="95" t="e">
        <f>'таланты+инициативы0,28'!#REF!</f>
        <v>#REF!</v>
      </c>
      <c r="E49" s="99" t="e">
        <f>'таланты+инициативы0,28'!#REF!</f>
        <v>#REF!</v>
      </c>
    </row>
    <row r="50" spans="1:5" ht="12" hidden="1" customHeight="1" x14ac:dyDescent="0.25">
      <c r="A50" s="683"/>
      <c r="B50" s="684"/>
      <c r="C50" s="130" t="e">
        <f>'таланты+инициативы0,28'!#REF!</f>
        <v>#REF!</v>
      </c>
      <c r="D50" s="95" t="e">
        <f>'таланты+инициативы0,28'!#REF!</f>
        <v>#REF!</v>
      </c>
      <c r="E50" s="99" t="e">
        <f>'таланты+инициативы0,28'!#REF!</f>
        <v>#REF!</v>
      </c>
    </row>
    <row r="51" spans="1:5" ht="12" hidden="1" customHeight="1" x14ac:dyDescent="0.25">
      <c r="A51" s="683"/>
      <c r="B51" s="684"/>
      <c r="C51" s="130" t="e">
        <f>'таланты+инициативы0,28'!#REF!</f>
        <v>#REF!</v>
      </c>
      <c r="D51" s="95" t="e">
        <f>'таланты+инициативы0,28'!#REF!</f>
        <v>#REF!</v>
      </c>
      <c r="E51" s="99" t="e">
        <f>'таланты+инициативы0,28'!#REF!</f>
        <v>#REF!</v>
      </c>
    </row>
    <row r="52" spans="1:5" ht="12" hidden="1" customHeight="1" x14ac:dyDescent="0.25">
      <c r="A52" s="683"/>
      <c r="B52" s="684"/>
      <c r="C52" s="130" t="e">
        <f>'таланты+инициативы0,28'!#REF!</f>
        <v>#REF!</v>
      </c>
      <c r="D52" s="95" t="e">
        <f>'таланты+инициативы0,28'!#REF!</f>
        <v>#REF!</v>
      </c>
      <c r="E52" s="99" t="e">
        <f>'таланты+инициативы0,28'!#REF!</f>
        <v>#REF!</v>
      </c>
    </row>
    <row r="53" spans="1:5" ht="12" hidden="1" customHeight="1" x14ac:dyDescent="0.25">
      <c r="A53" s="683"/>
      <c r="B53" s="684"/>
      <c r="C53" s="130" t="e">
        <f>'таланты+инициативы0,28'!#REF!</f>
        <v>#REF!</v>
      </c>
      <c r="D53" s="95" t="e">
        <f>'таланты+инициативы0,28'!#REF!</f>
        <v>#REF!</v>
      </c>
      <c r="E53" s="99" t="e">
        <f>'таланты+инициативы0,28'!#REF!</f>
        <v>#REF!</v>
      </c>
    </row>
    <row r="54" spans="1:5" ht="12" hidden="1" customHeight="1" x14ac:dyDescent="0.25">
      <c r="A54" s="683"/>
      <c r="B54" s="684"/>
      <c r="C54" s="130" t="e">
        <f>'таланты+инициативы0,28'!#REF!</f>
        <v>#REF!</v>
      </c>
      <c r="D54" s="95" t="e">
        <f>'таланты+инициативы0,28'!#REF!</f>
        <v>#REF!</v>
      </c>
      <c r="E54" s="99" t="e">
        <f>'таланты+инициативы0,28'!#REF!</f>
        <v>#REF!</v>
      </c>
    </row>
    <row r="55" spans="1:5" ht="12" hidden="1" customHeight="1" x14ac:dyDescent="0.25">
      <c r="A55" s="683"/>
      <c r="B55" s="684"/>
      <c r="C55" s="130" t="e">
        <f>'таланты+инициативы0,28'!#REF!</f>
        <v>#REF!</v>
      </c>
      <c r="D55" s="95" t="e">
        <f>'таланты+инициативы0,28'!#REF!</f>
        <v>#REF!</v>
      </c>
      <c r="E55" s="99" t="e">
        <f>'таланты+инициативы0,28'!#REF!</f>
        <v>#REF!</v>
      </c>
    </row>
    <row r="56" spans="1:5" ht="12" hidden="1" customHeight="1" x14ac:dyDescent="0.25">
      <c r="A56" s="683"/>
      <c r="B56" s="684"/>
      <c r="C56" s="130" t="e">
        <f>'таланты+инициативы0,28'!#REF!</f>
        <v>#REF!</v>
      </c>
      <c r="D56" s="95" t="e">
        <f>'таланты+инициативы0,28'!#REF!</f>
        <v>#REF!</v>
      </c>
      <c r="E56" s="99" t="e">
        <f>'таланты+инициативы0,28'!#REF!</f>
        <v>#REF!</v>
      </c>
    </row>
    <row r="57" spans="1:5" ht="12" hidden="1" customHeight="1" x14ac:dyDescent="0.25">
      <c r="A57" s="683"/>
      <c r="B57" s="684"/>
      <c r="C57" s="130" t="e">
        <f>'таланты+инициативы0,28'!#REF!</f>
        <v>#REF!</v>
      </c>
      <c r="D57" s="95" t="e">
        <f>'таланты+инициативы0,28'!#REF!</f>
        <v>#REF!</v>
      </c>
      <c r="E57" s="99" t="e">
        <f>'таланты+инициативы0,28'!#REF!</f>
        <v>#REF!</v>
      </c>
    </row>
    <row r="58" spans="1:5" ht="12" hidden="1" customHeight="1" x14ac:dyDescent="0.25">
      <c r="A58" s="683"/>
      <c r="B58" s="684"/>
      <c r="C58" s="130" t="e">
        <f>'таланты+инициативы0,28'!#REF!</f>
        <v>#REF!</v>
      </c>
      <c r="D58" s="95" t="e">
        <f>'таланты+инициативы0,28'!#REF!</f>
        <v>#REF!</v>
      </c>
      <c r="E58" s="99" t="e">
        <f>'таланты+инициативы0,28'!#REF!</f>
        <v>#REF!</v>
      </c>
    </row>
    <row r="59" spans="1:5" ht="12" hidden="1" customHeight="1" x14ac:dyDescent="0.25">
      <c r="A59" s="683"/>
      <c r="B59" s="684"/>
      <c r="C59" s="130" t="e">
        <f>'таланты+инициативы0,28'!#REF!</f>
        <v>#REF!</v>
      </c>
      <c r="D59" s="95" t="e">
        <f>'таланты+инициативы0,28'!#REF!</f>
        <v>#REF!</v>
      </c>
      <c r="E59" s="99" t="e">
        <f>'таланты+инициативы0,28'!#REF!</f>
        <v>#REF!</v>
      </c>
    </row>
    <row r="60" spans="1:5" ht="12" hidden="1" customHeight="1" x14ac:dyDescent="0.25">
      <c r="A60" s="683"/>
      <c r="B60" s="684"/>
      <c r="C60" s="130" t="e">
        <f>'таланты+инициативы0,28'!#REF!</f>
        <v>#REF!</v>
      </c>
      <c r="D60" s="95" t="e">
        <f>'таланты+инициативы0,28'!#REF!</f>
        <v>#REF!</v>
      </c>
      <c r="E60" s="99" t="e">
        <f>'таланты+инициативы0,28'!#REF!</f>
        <v>#REF!</v>
      </c>
    </row>
    <row r="61" spans="1:5" ht="12" hidden="1" customHeight="1" x14ac:dyDescent="0.25">
      <c r="A61" s="683"/>
      <c r="B61" s="684"/>
      <c r="C61" s="130" t="e">
        <f>'таланты+инициативы0,28'!#REF!</f>
        <v>#REF!</v>
      </c>
      <c r="D61" s="95" t="e">
        <f>'таланты+инициативы0,28'!#REF!</f>
        <v>#REF!</v>
      </c>
      <c r="E61" s="99" t="e">
        <f>'таланты+инициативы0,28'!#REF!</f>
        <v>#REF!</v>
      </c>
    </row>
    <row r="62" spans="1:5" ht="12" hidden="1" customHeight="1" x14ac:dyDescent="0.25">
      <c r="A62" s="683"/>
      <c r="B62" s="684"/>
      <c r="C62" s="130" t="e">
        <f>'таланты+инициативы0,28'!#REF!</f>
        <v>#REF!</v>
      </c>
      <c r="D62" s="95" t="e">
        <f>'таланты+инициативы0,28'!#REF!</f>
        <v>#REF!</v>
      </c>
      <c r="E62" s="99" t="e">
        <f>'таланты+инициативы0,28'!#REF!</f>
        <v>#REF!</v>
      </c>
    </row>
    <row r="63" spans="1:5" ht="12" hidden="1" customHeight="1" x14ac:dyDescent="0.25">
      <c r="A63" s="683"/>
      <c r="B63" s="684"/>
      <c r="C63" s="130" t="e">
        <f>'таланты+инициативы0,28'!#REF!</f>
        <v>#REF!</v>
      </c>
      <c r="D63" s="95" t="e">
        <f>'таланты+инициативы0,28'!#REF!</f>
        <v>#REF!</v>
      </c>
      <c r="E63" s="99" t="e">
        <f>'таланты+инициативы0,28'!#REF!</f>
        <v>#REF!</v>
      </c>
    </row>
    <row r="64" spans="1:5" ht="12" hidden="1" customHeight="1" x14ac:dyDescent="0.25">
      <c r="A64" s="683"/>
      <c r="B64" s="684"/>
      <c r="C64" s="130" t="e">
        <f>'таланты+инициативы0,28'!#REF!</f>
        <v>#REF!</v>
      </c>
      <c r="D64" s="95" t="e">
        <f>'таланты+инициативы0,28'!#REF!</f>
        <v>#REF!</v>
      </c>
      <c r="E64" s="99" t="e">
        <f>'таланты+инициативы0,28'!#REF!</f>
        <v>#REF!</v>
      </c>
    </row>
    <row r="65" spans="1:5" ht="12" hidden="1" customHeight="1" x14ac:dyDescent="0.25">
      <c r="A65" s="683"/>
      <c r="B65" s="684"/>
      <c r="C65" s="130" t="e">
        <f>'таланты+инициативы0,28'!#REF!</f>
        <v>#REF!</v>
      </c>
      <c r="D65" s="95" t="e">
        <f>'таланты+инициативы0,28'!#REF!</f>
        <v>#REF!</v>
      </c>
      <c r="E65" s="99" t="e">
        <f>'таланты+инициативы0,28'!#REF!</f>
        <v>#REF!</v>
      </c>
    </row>
    <row r="66" spans="1:5" ht="12" hidden="1" customHeight="1" x14ac:dyDescent="0.25">
      <c r="A66" s="683"/>
      <c r="B66" s="684"/>
      <c r="C66" s="130" t="e">
        <f>'таланты+инициативы0,28'!#REF!</f>
        <v>#REF!</v>
      </c>
      <c r="D66" s="95" t="e">
        <f>'таланты+инициативы0,28'!#REF!</f>
        <v>#REF!</v>
      </c>
      <c r="E66" s="99" t="e">
        <f>'таланты+инициативы0,28'!#REF!</f>
        <v>#REF!</v>
      </c>
    </row>
    <row r="67" spans="1:5" ht="12" hidden="1" customHeight="1" x14ac:dyDescent="0.25">
      <c r="A67" s="683"/>
      <c r="B67" s="684"/>
      <c r="C67" s="130" t="e">
        <f>'таланты+инициативы0,28'!#REF!</f>
        <v>#REF!</v>
      </c>
      <c r="D67" s="95" t="e">
        <f>'таланты+инициативы0,28'!#REF!</f>
        <v>#REF!</v>
      </c>
      <c r="E67" s="99" t="e">
        <f>'таланты+инициативы0,28'!#REF!</f>
        <v>#REF!</v>
      </c>
    </row>
    <row r="68" spans="1:5" ht="12" hidden="1" customHeight="1" x14ac:dyDescent="0.25">
      <c r="A68" s="683"/>
      <c r="B68" s="684"/>
      <c r="C68" s="130" t="e">
        <f>'таланты+инициативы0,28'!#REF!</f>
        <v>#REF!</v>
      </c>
      <c r="D68" s="95" t="e">
        <f>'таланты+инициативы0,28'!#REF!</f>
        <v>#REF!</v>
      </c>
      <c r="E68" s="99" t="e">
        <f>'таланты+инициативы0,28'!#REF!</f>
        <v>#REF!</v>
      </c>
    </row>
    <row r="69" spans="1:5" ht="12" hidden="1" customHeight="1" x14ac:dyDescent="0.25">
      <c r="A69" s="683"/>
      <c r="B69" s="684"/>
      <c r="C69" s="130" t="e">
        <f>'таланты+инициативы0,28'!#REF!</f>
        <v>#REF!</v>
      </c>
      <c r="D69" s="95" t="e">
        <f>'таланты+инициативы0,28'!#REF!</f>
        <v>#REF!</v>
      </c>
      <c r="E69" s="99" t="e">
        <f>'таланты+инициативы0,28'!#REF!</f>
        <v>#REF!</v>
      </c>
    </row>
    <row r="70" spans="1:5" ht="12" hidden="1" customHeight="1" x14ac:dyDescent="0.25">
      <c r="A70" s="683"/>
      <c r="B70" s="684"/>
      <c r="C70" s="130" t="e">
        <f>'таланты+инициативы0,28'!#REF!</f>
        <v>#REF!</v>
      </c>
      <c r="D70" s="95" t="e">
        <f>'таланты+инициативы0,28'!#REF!</f>
        <v>#REF!</v>
      </c>
      <c r="E70" s="99" t="e">
        <f>'таланты+инициативы0,28'!#REF!</f>
        <v>#REF!</v>
      </c>
    </row>
    <row r="71" spans="1:5" ht="12" hidden="1" customHeight="1" x14ac:dyDescent="0.25">
      <c r="A71" s="683"/>
      <c r="B71" s="684"/>
      <c r="C71" s="130" t="e">
        <f>'таланты+инициативы0,28'!#REF!</f>
        <v>#REF!</v>
      </c>
      <c r="D71" s="95" t="e">
        <f>'таланты+инициативы0,28'!#REF!</f>
        <v>#REF!</v>
      </c>
      <c r="E71" s="99" t="e">
        <f>'таланты+инициативы0,28'!#REF!</f>
        <v>#REF!</v>
      </c>
    </row>
    <row r="72" spans="1:5" ht="12" hidden="1" customHeight="1" x14ac:dyDescent="0.25">
      <c r="A72" s="683"/>
      <c r="B72" s="684"/>
      <c r="C72" s="130" t="e">
        <f>'таланты+инициативы0,28'!#REF!</f>
        <v>#REF!</v>
      </c>
      <c r="D72" s="95" t="e">
        <f>'таланты+инициативы0,28'!#REF!</f>
        <v>#REF!</v>
      </c>
      <c r="E72" s="99" t="e">
        <f>'таланты+инициативы0,28'!#REF!</f>
        <v>#REF!</v>
      </c>
    </row>
    <row r="73" spans="1:5" ht="12" hidden="1" customHeight="1" x14ac:dyDescent="0.25">
      <c r="A73" s="683"/>
      <c r="B73" s="684"/>
      <c r="C73" s="130" t="e">
        <f>'таланты+инициативы0,28'!#REF!</f>
        <v>#REF!</v>
      </c>
      <c r="D73" s="95" t="e">
        <f>'таланты+инициативы0,28'!#REF!</f>
        <v>#REF!</v>
      </c>
      <c r="E73" s="99" t="e">
        <f>'таланты+инициативы0,28'!#REF!</f>
        <v>#REF!</v>
      </c>
    </row>
    <row r="74" spans="1:5" ht="12" hidden="1" customHeight="1" x14ac:dyDescent="0.25">
      <c r="A74" s="683"/>
      <c r="B74" s="684"/>
      <c r="C74" s="130" t="e">
        <f>'таланты+инициативы0,28'!#REF!</f>
        <v>#REF!</v>
      </c>
      <c r="D74" s="95" t="e">
        <f>'таланты+инициативы0,28'!#REF!</f>
        <v>#REF!</v>
      </c>
      <c r="E74" s="99" t="e">
        <f>'таланты+инициативы0,28'!#REF!</f>
        <v>#REF!</v>
      </c>
    </row>
    <row r="75" spans="1:5" ht="12" hidden="1" customHeight="1" x14ac:dyDescent="0.25">
      <c r="A75" s="683"/>
      <c r="B75" s="684"/>
      <c r="C75" s="130" t="e">
        <f>'таланты+инициативы0,28'!#REF!</f>
        <v>#REF!</v>
      </c>
      <c r="D75" s="95" t="e">
        <f>'таланты+инициативы0,28'!#REF!</f>
        <v>#REF!</v>
      </c>
      <c r="E75" s="99" t="e">
        <f>'таланты+инициативы0,28'!#REF!</f>
        <v>#REF!</v>
      </c>
    </row>
    <row r="76" spans="1:5" ht="12" customHeight="1" x14ac:dyDescent="0.25">
      <c r="A76" s="683"/>
      <c r="B76" s="684"/>
      <c r="C76" s="623" t="s">
        <v>139</v>
      </c>
      <c r="D76" s="624"/>
      <c r="E76" s="625"/>
    </row>
    <row r="77" spans="1:5" ht="12" customHeight="1" x14ac:dyDescent="0.25">
      <c r="A77" s="683"/>
      <c r="B77" s="684"/>
      <c r="C77" s="623" t="s">
        <v>140</v>
      </c>
      <c r="D77" s="624"/>
      <c r="E77" s="625"/>
    </row>
    <row r="78" spans="1:5" ht="12" customHeight="1" x14ac:dyDescent="0.25">
      <c r="A78" s="683"/>
      <c r="B78" s="684"/>
      <c r="C78" s="137" t="str">
        <f>'натур показатели патриотика'!C52</f>
        <v>Теплоэнергия</v>
      </c>
      <c r="D78" s="138" t="str">
        <f>'натур показатели патриотика'!D52</f>
        <v>Гкал</v>
      </c>
      <c r="E78" s="139">
        <f>'таланты+инициативы0,28'!D117</f>
        <v>15.400000000000002</v>
      </c>
    </row>
    <row r="79" spans="1:5" ht="12" customHeight="1" x14ac:dyDescent="0.25">
      <c r="A79" s="683"/>
      <c r="B79" s="684"/>
      <c r="C79" s="137" t="str">
        <f>'натур показатели патриотика'!C53</f>
        <v xml:space="preserve">Водоснабжение </v>
      </c>
      <c r="D79" s="138" t="str">
        <f>'натур показатели патриотика'!D53</f>
        <v>м2</v>
      </c>
      <c r="E79" s="139">
        <f>'таланты+инициативы0,28'!D118</f>
        <v>29.764000000000003</v>
      </c>
    </row>
    <row r="80" spans="1:5" ht="12" customHeight="1" x14ac:dyDescent="0.25">
      <c r="A80" s="683"/>
      <c r="B80" s="684"/>
      <c r="C80" s="137" t="str">
        <f>'натур показатели патриотика'!C54</f>
        <v>Водоотведение (септик)</v>
      </c>
      <c r="D80" s="138" t="str">
        <f>'натур показатели патриотика'!D54</f>
        <v>м3</v>
      </c>
      <c r="E80" s="139">
        <f>'таланты+инициативы0,28'!D119</f>
        <v>1.6800000000000002</v>
      </c>
    </row>
    <row r="81" spans="1:5" ht="12" customHeight="1" x14ac:dyDescent="0.25">
      <c r="A81" s="683"/>
      <c r="B81" s="684"/>
      <c r="C81" s="137" t="str">
        <f>'натур показатели патриотика'!C55</f>
        <v>Электроэнергия</v>
      </c>
      <c r="D81" s="138" t="str">
        <f>'натур показатели патриотика'!D55</f>
        <v>МВт час.</v>
      </c>
      <c r="E81" s="139">
        <f>'таланты+инициативы0,28'!D120</f>
        <v>1.6800000000000002</v>
      </c>
    </row>
    <row r="82" spans="1:5" ht="12" customHeight="1" x14ac:dyDescent="0.25">
      <c r="A82" s="683"/>
      <c r="B82" s="684"/>
      <c r="C82" s="137" t="str">
        <f>'натур показатели патриотика'!C56</f>
        <v>ТКО</v>
      </c>
      <c r="D82" s="138" t="str">
        <f>'натур показатели патриотика'!D56</f>
        <v>договор</v>
      </c>
      <c r="E82" s="139">
        <f>'таланты+инициативы0,28'!D121</f>
        <v>1.0180800000000001</v>
      </c>
    </row>
    <row r="83" spans="1:5" ht="12" customHeight="1" x14ac:dyDescent="0.25">
      <c r="A83" s="683"/>
      <c r="B83" s="684"/>
      <c r="C83" s="137" t="str">
        <f>'натур показатели патриотика'!C57</f>
        <v>Электроэнергия (резерв)</v>
      </c>
      <c r="D83" s="138" t="str">
        <f>'натур показатели патриотика'!D57</f>
        <v>МВт час.</v>
      </c>
      <c r="E83" s="139">
        <f>'таланты+инициативы0,28'!D122</f>
        <v>2.0244000000000004</v>
      </c>
    </row>
    <row r="84" spans="1:5" ht="12" customHeight="1" x14ac:dyDescent="0.25">
      <c r="A84" s="683"/>
      <c r="B84" s="684"/>
      <c r="C84" s="626" t="s">
        <v>141</v>
      </c>
      <c r="D84" s="627"/>
      <c r="E84" s="628"/>
    </row>
    <row r="85" spans="1:5" ht="12" customHeight="1" x14ac:dyDescent="0.25">
      <c r="A85" s="683"/>
      <c r="B85" s="684"/>
      <c r="C85" s="256" t="str">
        <f>'таланты+инициативы0,28'!A163</f>
        <v xml:space="preserve">Обслуживание систем пожарной сигнализации  </v>
      </c>
      <c r="D85" s="138" t="s">
        <v>22</v>
      </c>
      <c r="E85" s="257">
        <f>'таланты+инициативы0,28'!D163</f>
        <v>3.3600000000000003</v>
      </c>
    </row>
    <row r="86" spans="1:5" ht="12" customHeight="1" x14ac:dyDescent="0.25">
      <c r="A86" s="683"/>
      <c r="B86" s="684"/>
      <c r="C86" s="256" t="str">
        <f>'таланты+инициативы0,28'!A164</f>
        <v xml:space="preserve">Уборка территории от снега </v>
      </c>
      <c r="D86" s="138" t="s">
        <v>22</v>
      </c>
      <c r="E86" s="257">
        <f>'таланты+инициативы0,28'!D164</f>
        <v>0.56000000000000005</v>
      </c>
    </row>
    <row r="87" spans="1:5" ht="12" customHeight="1" x14ac:dyDescent="0.25">
      <c r="A87" s="683"/>
      <c r="B87" s="684"/>
      <c r="C87" s="256" t="str">
        <f>'таланты+инициативы0,28'!A165</f>
        <v>Профилактическая дезинфекция</v>
      </c>
      <c r="D87" s="138" t="s">
        <v>22</v>
      </c>
      <c r="E87" s="257">
        <f>'таланты+инициативы0,28'!D165</f>
        <v>0.28000000000000003</v>
      </c>
    </row>
    <row r="88" spans="1:5" ht="12" customHeight="1" x14ac:dyDescent="0.25">
      <c r="A88" s="683"/>
      <c r="B88" s="684"/>
      <c r="C88" s="256" t="str">
        <f>'таланты+инициативы0,28'!A166</f>
        <v>Комплексное обслуживание системы тепловодоснабжения и конструктивных элементов здания</v>
      </c>
      <c r="D88" s="138" t="s">
        <v>22</v>
      </c>
      <c r="E88" s="257">
        <f>'таланты+инициативы0,28'!D166</f>
        <v>0.28000000000000003</v>
      </c>
    </row>
    <row r="89" spans="1:5" ht="12" customHeight="1" x14ac:dyDescent="0.25">
      <c r="A89" s="683"/>
      <c r="B89" s="684"/>
      <c r="C89" s="256" t="str">
        <f>'таланты+инициативы0,28'!A167</f>
        <v>Договор осмотр технического состояния автомобиля</v>
      </c>
      <c r="D89" s="138" t="s">
        <v>22</v>
      </c>
      <c r="E89" s="257">
        <f>'таланты+инициативы0,28'!D167</f>
        <v>33.6</v>
      </c>
    </row>
    <row r="90" spans="1:5" ht="12" customHeight="1" x14ac:dyDescent="0.25">
      <c r="A90" s="683"/>
      <c r="B90" s="684"/>
      <c r="C90" s="256" t="str">
        <f>'таланты+инициативы0,28'!A168</f>
        <v>Техническое обслуживание систем пожарной сигнализации</v>
      </c>
      <c r="D90" s="138" t="s">
        <v>22</v>
      </c>
      <c r="E90" s="257">
        <f>'таланты+инициативы0,28'!D168</f>
        <v>3.3600000000000003</v>
      </c>
    </row>
    <row r="91" spans="1:5" ht="14.45" customHeight="1" x14ac:dyDescent="0.25">
      <c r="A91" s="683"/>
      <c r="B91" s="684"/>
      <c r="C91" s="256" t="str">
        <f>'таланты+инициативы0,28'!A169</f>
        <v>ремонт музыкального оборудования</v>
      </c>
      <c r="D91" s="138" t="s">
        <v>22</v>
      </c>
      <c r="E91" s="257">
        <f>'таланты+инициативы0,28'!D169</f>
        <v>0.28000000000000003</v>
      </c>
    </row>
    <row r="92" spans="1:5" ht="14.45" customHeight="1" x14ac:dyDescent="0.25">
      <c r="A92" s="683"/>
      <c r="B92" s="684"/>
      <c r="C92" s="256" t="str">
        <f>'таланты+инициативы0,28'!A170</f>
        <v>обучение персонала</v>
      </c>
      <c r="D92" s="138" t="s">
        <v>22</v>
      </c>
      <c r="E92" s="257">
        <f>'таланты+инициативы0,28'!D170</f>
        <v>1.4000000000000001</v>
      </c>
    </row>
    <row r="93" spans="1:5" ht="14.45" customHeight="1" x14ac:dyDescent="0.25">
      <c r="A93" s="683"/>
      <c r="B93" s="684"/>
      <c r="C93" s="256" t="str">
        <f>'таланты+инициативы0,28'!A171</f>
        <v>Возмещение мед осмотра (112/212)</v>
      </c>
      <c r="D93" s="138" t="s">
        <v>22</v>
      </c>
      <c r="E93" s="257">
        <f>'таланты+инициативы0,28'!D171</f>
        <v>0.56000000000000005</v>
      </c>
    </row>
    <row r="94" spans="1:5" ht="14.45" customHeight="1" x14ac:dyDescent="0.25">
      <c r="A94" s="683"/>
      <c r="B94" s="684"/>
      <c r="C94" s="256" t="str">
        <f>'таланты+инициативы0,28'!A172</f>
        <v>Услуги СЕМИС подписка</v>
      </c>
      <c r="D94" s="138" t="s">
        <v>22</v>
      </c>
      <c r="E94" s="257">
        <f>'таланты+инициативы0,28'!D172</f>
        <v>0.28000000000000003</v>
      </c>
    </row>
    <row r="95" spans="1:5" ht="14.45" customHeight="1" x14ac:dyDescent="0.25">
      <c r="A95" s="683"/>
      <c r="B95" s="684"/>
      <c r="C95" s="256" t="str">
        <f>'таланты+инициативы0,28'!A173</f>
        <v>изготовление плакетки, печать дипломов, изготовление значков</v>
      </c>
      <c r="D95" s="138" t="s">
        <v>22</v>
      </c>
      <c r="E95" s="257">
        <f>'таланты+инициативы0,28'!D173</f>
        <v>0.28000000000000003</v>
      </c>
    </row>
    <row r="96" spans="1:5" ht="14.45" customHeight="1" x14ac:dyDescent="0.25">
      <c r="A96" s="683"/>
      <c r="B96" s="684"/>
      <c r="C96" s="256" t="str">
        <f>'таланты+инициативы0,28'!A174</f>
        <v>Предрейсовое медицинское обследование 247дней*90руб</v>
      </c>
      <c r="D96" s="138" t="s">
        <v>22</v>
      </c>
      <c r="E96" s="257">
        <f>'таланты+инициативы0,28'!D174</f>
        <v>69.160000000000011</v>
      </c>
    </row>
    <row r="97" spans="1:5" ht="14.45" customHeight="1" x14ac:dyDescent="0.25">
      <c r="A97" s="683"/>
      <c r="B97" s="684"/>
      <c r="C97" s="256" t="str">
        <f>'таланты+инициативы0,28'!A175</f>
        <v xml:space="preserve">Услуги охраны  </v>
      </c>
      <c r="D97" s="138" t="s">
        <v>22</v>
      </c>
      <c r="E97" s="257">
        <f>'таланты+инициативы0,28'!D175</f>
        <v>3.3600000000000003</v>
      </c>
    </row>
    <row r="98" spans="1:5" ht="21" customHeight="1" x14ac:dyDescent="0.25">
      <c r="A98" s="683"/>
      <c r="B98" s="684"/>
      <c r="C98" s="256" t="str">
        <f>'таланты+инициативы0,28'!A176</f>
        <v>Обслуживание систем охранных средств сигнализации (тревожная кнопка)</v>
      </c>
      <c r="D98" s="138" t="s">
        <v>22</v>
      </c>
      <c r="E98" s="257">
        <f>'таланты+инициативы0,28'!D176</f>
        <v>3.3600000000000003</v>
      </c>
    </row>
    <row r="99" spans="1:5" ht="23.25" customHeight="1" x14ac:dyDescent="0.25">
      <c r="A99" s="683"/>
      <c r="B99" s="684"/>
      <c r="C99" s="256" t="str">
        <f>'таланты+инициативы0,28'!A177</f>
        <v>Организация светового сопровождения мероприятия</v>
      </c>
      <c r="D99" s="138" t="s">
        <v>22</v>
      </c>
      <c r="E99" s="257">
        <f>'таланты+инициативы0,28'!D177</f>
        <v>0.28000000000000003</v>
      </c>
    </row>
    <row r="100" spans="1:5" ht="15" customHeight="1" x14ac:dyDescent="0.25">
      <c r="A100" s="683"/>
      <c r="B100" s="684"/>
      <c r="C100" s="256" t="str">
        <f>'таланты+инициативы0,28'!A178</f>
        <v>Медосмотр при устройстве на работу</v>
      </c>
      <c r="D100" s="138" t="s">
        <v>22</v>
      </c>
      <c r="E100" s="257">
        <f>'таланты+инициативы0,28'!D178</f>
        <v>1.1200000000000001</v>
      </c>
    </row>
    <row r="101" spans="1:5" ht="15" customHeight="1" x14ac:dyDescent="0.25">
      <c r="A101" s="683"/>
      <c r="B101" s="684"/>
      <c r="C101" s="256" t="str">
        <f>'таланты+инициативы0,28'!A179</f>
        <v>Организация питания воинов-интернационалистов</v>
      </c>
      <c r="D101" s="138" t="s">
        <v>22</v>
      </c>
      <c r="E101" s="257">
        <f>'таланты+инициативы0,28'!D179</f>
        <v>0.28000000000000003</v>
      </c>
    </row>
    <row r="102" spans="1:5" ht="15" customHeight="1" x14ac:dyDescent="0.25">
      <c r="A102" s="683"/>
      <c r="B102" s="684"/>
      <c r="C102" s="256" t="str">
        <f>'таланты+инициативы0,28'!A180</f>
        <v>Страховая премия по полису ОСАГО за УАЗ</v>
      </c>
      <c r="D102" s="138" t="s">
        <v>22</v>
      </c>
      <c r="E102" s="257">
        <f>'таланты+инициативы0,28'!D180</f>
        <v>0.28000000000000003</v>
      </c>
    </row>
    <row r="103" spans="1:5" ht="15" customHeight="1" x14ac:dyDescent="0.25">
      <c r="A103" s="683"/>
      <c r="B103" s="684"/>
      <c r="C103" s="256" t="str">
        <f>'таланты+инициативы0,28'!A181</f>
        <v>Диагностика бытовой и оргтехники для определения возможности ее дальнейшего использования (244/226)</v>
      </c>
      <c r="D103" s="138" t="s">
        <v>22</v>
      </c>
      <c r="E103" s="257">
        <f>'таланты+инициативы0,28'!D181</f>
        <v>0.28000000000000003</v>
      </c>
    </row>
    <row r="104" spans="1:5" ht="15" customHeight="1" x14ac:dyDescent="0.25">
      <c r="A104" s="683"/>
      <c r="B104" s="684"/>
      <c r="C104" s="256" t="str">
        <f>'таланты+инициативы0,28'!A182</f>
        <v>Изготовление снежных фигур</v>
      </c>
      <c r="D104" s="138" t="s">
        <v>22</v>
      </c>
      <c r="E104" s="257">
        <f>'таланты+инициативы0,28'!D182</f>
        <v>0.28000000000000003</v>
      </c>
    </row>
    <row r="105" spans="1:5" ht="15" customHeight="1" x14ac:dyDescent="0.25">
      <c r="A105" s="683"/>
      <c r="B105" s="684"/>
      <c r="C105" s="256" t="str">
        <f>'таланты+инициативы0,28'!A183</f>
        <v>организация светового шоу</v>
      </c>
      <c r="D105" s="138" t="s">
        <v>22</v>
      </c>
      <c r="E105" s="257">
        <f>'таланты+инициативы0,28'!D183</f>
        <v>0.28000000000000003</v>
      </c>
    </row>
    <row r="106" spans="1:5" ht="15" customHeight="1" x14ac:dyDescent="0.25">
      <c r="A106" s="683"/>
      <c r="B106" s="684"/>
      <c r="C106" s="256" t="str">
        <f>'таланты+инициативы0,28'!A184</f>
        <v>Оплата пени, штрафов (853/291)</v>
      </c>
      <c r="D106" s="138" t="s">
        <v>22</v>
      </c>
      <c r="E106" s="257">
        <f>'таланты+инициативы0,28'!D184</f>
        <v>1.4000000000000001</v>
      </c>
    </row>
    <row r="107" spans="1:5" ht="15" hidden="1" customHeight="1" x14ac:dyDescent="0.25">
      <c r="A107" s="683"/>
      <c r="B107" s="684"/>
      <c r="C107" s="256" t="e">
        <f>'таланты+инициативы0,28'!#REF!</f>
        <v>#REF!</v>
      </c>
      <c r="D107" s="138" t="s">
        <v>22</v>
      </c>
      <c r="E107" s="257" t="e">
        <f>'таланты+инициативы0,28'!#REF!</f>
        <v>#REF!</v>
      </c>
    </row>
    <row r="108" spans="1:5" ht="15" hidden="1" customHeight="1" x14ac:dyDescent="0.25">
      <c r="A108" s="683"/>
      <c r="B108" s="684"/>
      <c r="C108" s="256" t="e">
        <f>'таланты+инициативы0,28'!#REF!</f>
        <v>#REF!</v>
      </c>
      <c r="D108" s="138" t="s">
        <v>22</v>
      </c>
      <c r="E108" s="257" t="e">
        <f>'таланты+инициативы0,28'!#REF!</f>
        <v>#REF!</v>
      </c>
    </row>
    <row r="109" spans="1:5" ht="15" hidden="1" customHeight="1" x14ac:dyDescent="0.25">
      <c r="A109" s="683"/>
      <c r="B109" s="684"/>
      <c r="C109" s="256" t="e">
        <f>'таланты+инициативы0,28'!#REF!</f>
        <v>#REF!</v>
      </c>
      <c r="D109" s="138" t="s">
        <v>22</v>
      </c>
      <c r="E109" s="257" t="e">
        <f>'таланты+инициативы0,28'!#REF!</f>
        <v>#REF!</v>
      </c>
    </row>
    <row r="110" spans="1:5" ht="15" hidden="1" customHeight="1" x14ac:dyDescent="0.25">
      <c r="A110" s="683"/>
      <c r="B110" s="684"/>
      <c r="C110" s="256" t="e">
        <f>'таланты+инициативы0,28'!#REF!</f>
        <v>#REF!</v>
      </c>
      <c r="D110" s="138" t="s">
        <v>22</v>
      </c>
      <c r="E110" s="257" t="e">
        <f>'таланты+инициативы0,28'!#REF!</f>
        <v>#REF!</v>
      </c>
    </row>
    <row r="111" spans="1:5" ht="15" hidden="1" customHeight="1" x14ac:dyDescent="0.25">
      <c r="A111" s="683"/>
      <c r="B111" s="684"/>
      <c r="C111" s="256" t="e">
        <f>'таланты+инициативы0,28'!#REF!</f>
        <v>#REF!</v>
      </c>
      <c r="D111" s="138" t="s">
        <v>22</v>
      </c>
      <c r="E111" s="257" t="e">
        <f>'таланты+инициативы0,28'!#REF!</f>
        <v>#REF!</v>
      </c>
    </row>
    <row r="112" spans="1:5" ht="15" hidden="1" customHeight="1" x14ac:dyDescent="0.25">
      <c r="A112" s="683"/>
      <c r="B112" s="684"/>
      <c r="C112" s="256" t="e">
        <f>'таланты+инициативы0,28'!#REF!</f>
        <v>#REF!</v>
      </c>
      <c r="D112" s="138" t="s">
        <v>22</v>
      </c>
      <c r="E112" s="257" t="e">
        <f>'таланты+инициативы0,28'!#REF!</f>
        <v>#REF!</v>
      </c>
    </row>
    <row r="113" spans="1:5" ht="15" hidden="1" customHeight="1" x14ac:dyDescent="0.25">
      <c r="A113" s="683"/>
      <c r="B113" s="684"/>
      <c r="C113" s="256" t="e">
        <f>'таланты+инициативы0,28'!#REF!</f>
        <v>#REF!</v>
      </c>
      <c r="D113" s="138" t="s">
        <v>22</v>
      </c>
      <c r="E113" s="257" t="e">
        <f>'таланты+инициативы0,28'!#REF!</f>
        <v>#REF!</v>
      </c>
    </row>
    <row r="114" spans="1:5" ht="15" hidden="1" customHeight="1" x14ac:dyDescent="0.25">
      <c r="A114" s="683"/>
      <c r="B114" s="684"/>
      <c r="C114" s="256" t="e">
        <f>'таланты+инициативы0,28'!#REF!</f>
        <v>#REF!</v>
      </c>
      <c r="D114" s="138" t="s">
        <v>22</v>
      </c>
      <c r="E114" s="257" t="e">
        <f>'таланты+инициативы0,28'!#REF!</f>
        <v>#REF!</v>
      </c>
    </row>
    <row r="115" spans="1:5" ht="15" hidden="1" customHeight="1" x14ac:dyDescent="0.25">
      <c r="A115" s="683"/>
      <c r="B115" s="684"/>
      <c r="C115" s="256" t="e">
        <f>'таланты+инициативы0,28'!#REF!</f>
        <v>#REF!</v>
      </c>
      <c r="D115" s="138" t="s">
        <v>22</v>
      </c>
      <c r="E115" s="257" t="e">
        <f>'таланты+инициативы0,28'!#REF!</f>
        <v>#REF!</v>
      </c>
    </row>
    <row r="116" spans="1:5" ht="15" hidden="1" customHeight="1" x14ac:dyDescent="0.25">
      <c r="A116" s="683"/>
      <c r="B116" s="684"/>
      <c r="C116" s="256" t="e">
        <f>'таланты+инициативы0,28'!#REF!</f>
        <v>#REF!</v>
      </c>
      <c r="D116" s="138" t="s">
        <v>22</v>
      </c>
      <c r="E116" s="257" t="e">
        <f>'таланты+инициативы0,28'!#REF!</f>
        <v>#REF!</v>
      </c>
    </row>
    <row r="117" spans="1:5" ht="15" hidden="1" customHeight="1" x14ac:dyDescent="0.25">
      <c r="A117" s="683"/>
      <c r="B117" s="684"/>
      <c r="C117" s="256" t="e">
        <f>'таланты+инициативы0,28'!#REF!</f>
        <v>#REF!</v>
      </c>
      <c r="D117" s="138" t="s">
        <v>22</v>
      </c>
      <c r="E117" s="257" t="e">
        <f>'таланты+инициативы0,28'!#REF!</f>
        <v>#REF!</v>
      </c>
    </row>
    <row r="118" spans="1:5" ht="15" customHeight="1" x14ac:dyDescent="0.25">
      <c r="A118" s="683"/>
      <c r="B118" s="684"/>
      <c r="C118" s="601" t="s">
        <v>142</v>
      </c>
      <c r="D118" s="602"/>
      <c r="E118" s="603"/>
    </row>
    <row r="119" spans="1:5" ht="15" customHeight="1" x14ac:dyDescent="0.25">
      <c r="A119" s="683"/>
      <c r="B119" s="684"/>
      <c r="C119" s="141" t="str">
        <f>'инновации+добровольчество0,41'!A134</f>
        <v>переговоры по району, мин</v>
      </c>
      <c r="D119" s="101" t="s">
        <v>90</v>
      </c>
      <c r="E119" s="237">
        <f>'таланты+инициативы0,28'!D144</f>
        <v>84.000000000000014</v>
      </c>
    </row>
    <row r="120" spans="1:5" ht="15" customHeight="1" x14ac:dyDescent="0.25">
      <c r="A120" s="683"/>
      <c r="B120" s="684"/>
      <c r="C120" s="141" t="str">
        <f>'инновации+добровольчество0,41'!A135</f>
        <v>Переговоры за пределами района,мин</v>
      </c>
      <c r="D120" s="101" t="s">
        <v>22</v>
      </c>
      <c r="E120" s="435">
        <f>'таланты+инициативы0,28'!D145</f>
        <v>11.666666664800001</v>
      </c>
    </row>
    <row r="121" spans="1:5" ht="15" customHeight="1" x14ac:dyDescent="0.25">
      <c r="A121" s="683"/>
      <c r="B121" s="684"/>
      <c r="C121" s="141" t="str">
        <f>'инновации+добровольчество0,41'!A136</f>
        <v>Абоненская плата за услуги связи, номеров</v>
      </c>
      <c r="D121" s="101" t="s">
        <v>37</v>
      </c>
      <c r="E121" s="237">
        <f>'таланты+инициативы0,28'!D146</f>
        <v>0.28000000000000003</v>
      </c>
    </row>
    <row r="122" spans="1:5" ht="15" customHeight="1" x14ac:dyDescent="0.25">
      <c r="A122" s="683"/>
      <c r="B122" s="684"/>
      <c r="C122" s="141" t="str">
        <f>'инновации+добровольчество0,41'!A137</f>
        <v xml:space="preserve">Абоненская плата за услуги Интернет </v>
      </c>
      <c r="D122" s="101" t="s">
        <v>37</v>
      </c>
      <c r="E122" s="237">
        <f>'таланты+инициативы0,28'!D147</f>
        <v>0.28000000000000003</v>
      </c>
    </row>
    <row r="123" spans="1:5" ht="15" customHeight="1" x14ac:dyDescent="0.25">
      <c r="A123" s="683"/>
      <c r="B123" s="684"/>
      <c r="C123" s="141" t="str">
        <f>'инновации+добровольчество0,41'!A138</f>
        <v>Почтовые конверты</v>
      </c>
      <c r="D123" s="101" t="s">
        <v>38</v>
      </c>
      <c r="E123" s="237">
        <f>'таланты+инициативы0,28'!D148</f>
        <v>47.6</v>
      </c>
    </row>
    <row r="124" spans="1:5" ht="15" hidden="1" customHeight="1" x14ac:dyDescent="0.25">
      <c r="A124" s="683"/>
      <c r="B124" s="684"/>
      <c r="C124" s="141" t="e">
        <f>'инновации+добровольчество0,41'!#REF!</f>
        <v>#REF!</v>
      </c>
      <c r="D124" s="101" t="s">
        <v>38</v>
      </c>
      <c r="E124" s="237" t="e">
        <f>'таланты+инициативы0,28'!#REF!</f>
        <v>#REF!</v>
      </c>
    </row>
    <row r="125" spans="1:5" ht="15" hidden="1" customHeight="1" x14ac:dyDescent="0.25">
      <c r="A125" s="683"/>
      <c r="B125" s="684"/>
      <c r="C125" s="141" t="e">
        <f>'инновации+добровольчество0,41'!#REF!</f>
        <v>#REF!</v>
      </c>
      <c r="D125" s="101" t="s">
        <v>22</v>
      </c>
      <c r="E125" s="237" t="e">
        <f>'таланты+инициативы0,28'!#REF!</f>
        <v>#REF!</v>
      </c>
    </row>
    <row r="126" spans="1:5" ht="12" customHeight="1" x14ac:dyDescent="0.25">
      <c r="A126" s="683"/>
      <c r="B126" s="684"/>
      <c r="C126" s="604" t="s">
        <v>143</v>
      </c>
      <c r="D126" s="605"/>
      <c r="E126" s="606"/>
    </row>
    <row r="127" spans="1:5" ht="21.6" customHeight="1" x14ac:dyDescent="0.25">
      <c r="A127" s="683"/>
      <c r="B127" s="684"/>
      <c r="C127" s="110" t="s">
        <v>194</v>
      </c>
      <c r="D127" s="258" t="s">
        <v>147</v>
      </c>
      <c r="E127" s="171">
        <f>'таланты+инициативы0,28'!E82</f>
        <v>0.28000000000000003</v>
      </c>
    </row>
    <row r="128" spans="1:5" ht="12" customHeight="1" x14ac:dyDescent="0.25">
      <c r="A128" s="683"/>
      <c r="B128" s="684"/>
      <c r="C128" s="120" t="s">
        <v>145</v>
      </c>
      <c r="D128" s="258" t="s">
        <v>138</v>
      </c>
      <c r="E128" s="171">
        <f>'таланты+инициативы0,28'!E83</f>
        <v>0.28000000000000003</v>
      </c>
    </row>
    <row r="129" spans="1:5" ht="24.6" customHeight="1" x14ac:dyDescent="0.25">
      <c r="A129" s="683"/>
      <c r="B129" s="684"/>
      <c r="C129" s="120" t="s">
        <v>91</v>
      </c>
      <c r="D129" s="258" t="s">
        <v>138</v>
      </c>
      <c r="E129" s="171">
        <f>'таланты+инициативы0,28'!E84</f>
        <v>0.14000000000000001</v>
      </c>
    </row>
    <row r="130" spans="1:5" ht="24.6" customHeight="1" x14ac:dyDescent="0.25">
      <c r="A130" s="683"/>
      <c r="B130" s="684"/>
      <c r="C130" s="120" t="s">
        <v>146</v>
      </c>
      <c r="D130" s="258" t="s">
        <v>138</v>
      </c>
      <c r="E130" s="171">
        <f>'таланты+инициативы0,28'!E85</f>
        <v>0.28000000000000003</v>
      </c>
    </row>
    <row r="131" spans="1:5" ht="24.6" customHeight="1" x14ac:dyDescent="0.25">
      <c r="A131" s="683"/>
      <c r="B131" s="684"/>
      <c r="C131" s="491" t="s">
        <v>150</v>
      </c>
      <c r="D131" s="492"/>
      <c r="E131" s="493"/>
    </row>
    <row r="132" spans="1:5" ht="12" customHeight="1" x14ac:dyDescent="0.25">
      <c r="A132" s="683"/>
      <c r="B132" s="684"/>
      <c r="C132" s="122" t="str">
        <f>'инновации+добровольчество0,41'!A104</f>
        <v>Пособие по уходу за ребенком до 3-х лет</v>
      </c>
      <c r="D132" s="123" t="s">
        <v>126</v>
      </c>
      <c r="E132" s="132">
        <f>E127</f>
        <v>0.28000000000000003</v>
      </c>
    </row>
    <row r="133" spans="1:5" ht="12" customHeight="1" x14ac:dyDescent="0.25">
      <c r="A133" s="683"/>
      <c r="B133" s="684"/>
      <c r="C133" s="604" t="s">
        <v>151</v>
      </c>
      <c r="D133" s="605"/>
      <c r="E133" s="606"/>
    </row>
    <row r="134" spans="1:5" ht="12" customHeight="1" x14ac:dyDescent="0.25">
      <c r="A134" s="683"/>
      <c r="B134" s="684"/>
      <c r="C134" s="121" t="s">
        <v>203</v>
      </c>
      <c r="D134" s="101" t="s">
        <v>39</v>
      </c>
      <c r="E134" s="235">
        <f>'таланты+инициативы0,28'!E135</f>
        <v>21.28</v>
      </c>
    </row>
    <row r="135" spans="1:5" ht="12" customHeight="1" x14ac:dyDescent="0.25">
      <c r="A135" s="683"/>
      <c r="B135" s="684"/>
      <c r="C135" s="121" t="s">
        <v>204</v>
      </c>
      <c r="D135" s="101" t="s">
        <v>39</v>
      </c>
      <c r="E135" s="235">
        <f>'таланты+инициативы0,28'!E136</f>
        <v>5.32</v>
      </c>
    </row>
    <row r="136" spans="1:5" ht="12" customHeight="1" x14ac:dyDescent="0.25">
      <c r="A136" s="683"/>
      <c r="B136" s="684"/>
      <c r="C136" s="121" t="s">
        <v>205</v>
      </c>
      <c r="D136" s="101" t="s">
        <v>39</v>
      </c>
      <c r="E136" s="235">
        <f>'таланты+инициативы0,28'!E137</f>
        <v>15.96</v>
      </c>
    </row>
    <row r="137" spans="1:5" ht="12" customHeight="1" x14ac:dyDescent="0.25">
      <c r="A137" s="683"/>
      <c r="B137" s="684"/>
      <c r="C137" s="494" t="s">
        <v>152</v>
      </c>
      <c r="D137" s="495"/>
      <c r="E137" s="496"/>
    </row>
    <row r="138" spans="1:5" ht="11.25" customHeight="1" x14ac:dyDescent="0.25">
      <c r="A138" s="683"/>
      <c r="B138" s="684"/>
      <c r="C138" s="124" t="str">
        <f>'инновации+добровольчество0,41'!A146</f>
        <v>Провоз груза 2000 кг (1 кг=9,50 руб)</v>
      </c>
      <c r="D138" s="125" t="s">
        <v>22</v>
      </c>
      <c r="E138" s="243">
        <f>E134</f>
        <v>21.28</v>
      </c>
    </row>
    <row r="139" spans="1:5" ht="12" customHeight="1" x14ac:dyDescent="0.25">
      <c r="A139" s="683"/>
      <c r="B139" s="684"/>
      <c r="C139" s="601" t="s">
        <v>153</v>
      </c>
      <c r="D139" s="602"/>
      <c r="E139" s="603"/>
    </row>
    <row r="140" spans="1:5" ht="12.75" customHeight="1" x14ac:dyDescent="0.25">
      <c r="A140" s="683"/>
      <c r="B140" s="684"/>
      <c r="C140" s="112" t="str">
        <f>'натур показатели патриотика'!C114</f>
        <v>Пиломатериал</v>
      </c>
      <c r="D140" s="67" t="str">
        <f>'натур показатели патриотика'!D114</f>
        <v>шт</v>
      </c>
      <c r="E140" s="171">
        <f>'таланты+инициативы0,28'!D191</f>
        <v>1.484</v>
      </c>
    </row>
    <row r="141" spans="1:5" ht="12.75" customHeight="1" x14ac:dyDescent="0.25">
      <c r="A141" s="683"/>
      <c r="B141" s="684"/>
      <c r="C141" s="112" t="str">
        <f>'натур показатели патриотика'!C115</f>
        <v>Катридж CN54AE HP 933XL</v>
      </c>
      <c r="D141" s="67" t="str">
        <f>'натур показатели патриотика'!D115</f>
        <v>шт</v>
      </c>
      <c r="E141" s="171">
        <f>'таланты+инициативы0,28'!D192</f>
        <v>2.5200000000000005</v>
      </c>
    </row>
    <row r="142" spans="1:5" ht="12" customHeight="1" x14ac:dyDescent="0.25">
      <c r="A142" s="683"/>
      <c r="B142" s="684"/>
      <c r="C142" s="112" t="str">
        <f>'натур показатели патриотика'!C116</f>
        <v>Катридж CN54AE HP 932XL</v>
      </c>
      <c r="D142" s="67" t="str">
        <f>'натур показатели патриотика'!D116</f>
        <v>шт</v>
      </c>
      <c r="E142" s="171">
        <f>'таланты+инициативы0,28'!D193</f>
        <v>0.84000000000000008</v>
      </c>
    </row>
    <row r="143" spans="1:5" ht="12" customHeight="1" x14ac:dyDescent="0.25">
      <c r="A143" s="683"/>
      <c r="B143" s="684"/>
      <c r="C143" s="112" t="str">
        <f>'натур показатели патриотика'!C117</f>
        <v>Чернила Canon Gl-490C PIXMA</v>
      </c>
      <c r="D143" s="67" t="str">
        <f>'натур показатели патриотика'!D117</f>
        <v>шт</v>
      </c>
      <c r="E143" s="171">
        <f>'таланты+инициативы0,28'!D194</f>
        <v>3.3600000000000003</v>
      </c>
    </row>
    <row r="144" spans="1:5" ht="12" customHeight="1" x14ac:dyDescent="0.25">
      <c r="A144" s="683"/>
      <c r="B144" s="684"/>
      <c r="C144" s="112" t="str">
        <f>'натур показатели патриотика'!C118</f>
        <v>Бумага А4 500 шт. SvetoCopy</v>
      </c>
      <c r="D144" s="67" t="str">
        <f>'натур показатели патриотика'!D118</f>
        <v>шт</v>
      </c>
      <c r="E144" s="171">
        <f>'таланты+инициативы0,28'!D195</f>
        <v>8.4</v>
      </c>
    </row>
    <row r="145" spans="1:5" ht="12" customHeight="1" x14ac:dyDescent="0.25">
      <c r="A145" s="683"/>
      <c r="B145" s="684"/>
      <c r="C145" s="112" t="str">
        <f>'натур показатели патриотика'!C119</f>
        <v>Бумага А3 500 шт. SvetoCopy</v>
      </c>
      <c r="D145" s="67" t="str">
        <f>'натур показатели патриотика'!D119</f>
        <v>шт</v>
      </c>
      <c r="E145" s="171">
        <f>'таланты+инициативы0,28'!D196</f>
        <v>5.6000000000000005</v>
      </c>
    </row>
    <row r="146" spans="1:5" ht="12" customHeight="1" x14ac:dyDescent="0.25">
      <c r="A146" s="683"/>
      <c r="B146" s="684"/>
      <c r="C146" s="112" t="str">
        <f>'натур показатели патриотика'!C120</f>
        <v>Мышь USB</v>
      </c>
      <c r="D146" s="67" t="str">
        <f>'натур показатели патриотика'!D120</f>
        <v>шт</v>
      </c>
      <c r="E146" s="171">
        <f>'таланты+инициативы0,28'!D197</f>
        <v>1.1200000000000001</v>
      </c>
    </row>
    <row r="147" spans="1:5" ht="12" customHeight="1" x14ac:dyDescent="0.25">
      <c r="A147" s="683"/>
      <c r="B147" s="684"/>
      <c r="C147" s="112" t="str">
        <f>'натур показатели патриотика'!C121</f>
        <v xml:space="preserve">Мешки для мусора </v>
      </c>
      <c r="D147" s="67" t="str">
        <f>'натур показатели патриотика'!D121</f>
        <v>шт</v>
      </c>
      <c r="E147" s="171">
        <f>'таланты+инициативы0,28'!D198</f>
        <v>5.6000000000000005</v>
      </c>
    </row>
    <row r="148" spans="1:5" ht="12" customHeight="1" x14ac:dyDescent="0.25">
      <c r="A148" s="683"/>
      <c r="B148" s="684"/>
      <c r="C148" s="112" t="str">
        <f>'натур показатели патриотика'!C122</f>
        <v>Бытовая химия</v>
      </c>
      <c r="D148" s="67" t="str">
        <f>'натур показатели патриотика'!D122</f>
        <v>шт</v>
      </c>
      <c r="E148" s="171">
        <f>'таланты+инициативы0,28'!D199</f>
        <v>0.28000000000000003</v>
      </c>
    </row>
    <row r="149" spans="1:5" ht="12" customHeight="1" x14ac:dyDescent="0.25">
      <c r="A149" s="683"/>
      <c r="B149" s="684"/>
      <c r="C149" s="112" t="str">
        <f>'натур показатели патриотика'!C123</f>
        <v>Фанера</v>
      </c>
      <c r="D149" s="67" t="str">
        <f>'натур показатели патриотика'!D123</f>
        <v>шт</v>
      </c>
      <c r="E149" s="171">
        <f>'таланты+инициативы0,28'!D200</f>
        <v>0.28000000000000003</v>
      </c>
    </row>
    <row r="150" spans="1:5" ht="12" customHeight="1" x14ac:dyDescent="0.25">
      <c r="A150" s="683"/>
      <c r="B150" s="684"/>
      <c r="C150" s="112" t="str">
        <f>'натур показатели патриотика'!C124</f>
        <v>Антифриз</v>
      </c>
      <c r="D150" s="67" t="str">
        <f>'натур показатели патриотика'!D124</f>
        <v>шт</v>
      </c>
      <c r="E150" s="171">
        <f>'таланты+инициативы0,28'!D201</f>
        <v>8.4</v>
      </c>
    </row>
    <row r="151" spans="1:5" ht="12" customHeight="1" x14ac:dyDescent="0.25">
      <c r="A151" s="683"/>
      <c r="B151" s="684"/>
      <c r="C151" s="112" t="str">
        <f>'натур показатели патриотика'!C125</f>
        <v>Саморезы</v>
      </c>
      <c r="D151" s="67" t="str">
        <f>'натур показатели патриотика'!D125</f>
        <v>шт</v>
      </c>
      <c r="E151" s="171">
        <f>'таланты+инициативы0,28'!D202</f>
        <v>2.8000000000000003</v>
      </c>
    </row>
    <row r="152" spans="1:5" ht="12" customHeight="1" x14ac:dyDescent="0.25">
      <c r="A152" s="683"/>
      <c r="B152" s="684"/>
      <c r="C152" s="112" t="str">
        <f>'натур показатели патриотика'!C126</f>
        <v>Инструмент металлический ручной</v>
      </c>
      <c r="D152" s="67" t="str">
        <f>'натур показатели патриотика'!D126</f>
        <v>шт</v>
      </c>
      <c r="E152" s="171">
        <f>'таланты+инициативы0,28'!D203</f>
        <v>1.4000000000000001</v>
      </c>
    </row>
    <row r="153" spans="1:5" ht="12" hidden="1" customHeight="1" x14ac:dyDescent="0.25">
      <c r="A153" s="683"/>
      <c r="B153" s="684"/>
      <c r="C153" s="112" t="str">
        <f>'натур показатели патриотика'!C127</f>
        <v>Краска эмаль</v>
      </c>
      <c r="D153" s="67" t="str">
        <f>'натур показатели патриотика'!D127</f>
        <v>шт</v>
      </c>
      <c r="E153" s="171">
        <f>'таланты+инициативы0,28'!D204</f>
        <v>8.4</v>
      </c>
    </row>
    <row r="154" spans="1:5" ht="12" hidden="1" customHeight="1" x14ac:dyDescent="0.25">
      <c r="A154" s="683"/>
      <c r="B154" s="684"/>
      <c r="C154" s="112" t="str">
        <f>'натур показатели патриотика'!C128</f>
        <v>Краска ВДН</v>
      </c>
      <c r="D154" s="67" t="str">
        <f>'натур показатели патриотика'!D128</f>
        <v>шт</v>
      </c>
      <c r="E154" s="171">
        <f>'таланты+инициативы0,28'!D205</f>
        <v>1.4000000000000001</v>
      </c>
    </row>
    <row r="155" spans="1:5" ht="12" customHeight="1" x14ac:dyDescent="0.25">
      <c r="A155" s="683"/>
      <c r="B155" s="684"/>
      <c r="C155" s="112" t="str">
        <f>'натур показатели патриотика'!C129</f>
        <v>Кисти</v>
      </c>
      <c r="D155" s="67" t="str">
        <f>'натур показатели патриотика'!D129</f>
        <v>шт</v>
      </c>
      <c r="E155" s="171">
        <f>'таланты+инициативы0,28'!D206</f>
        <v>5.6000000000000005</v>
      </c>
    </row>
    <row r="156" spans="1:5" ht="12" hidden="1" customHeight="1" x14ac:dyDescent="0.25">
      <c r="A156" s="683"/>
      <c r="B156" s="684"/>
      <c r="C156" s="112" t="str">
        <f>'натур показатели патриотика'!C130</f>
        <v>Перчатка пвх</v>
      </c>
      <c r="D156" s="67" t="str">
        <f>'натур показатели патриотика'!D130</f>
        <v>шт</v>
      </c>
      <c r="E156" s="171">
        <f>'таланты+инициативы0,28'!D207</f>
        <v>11.200000000000001</v>
      </c>
    </row>
    <row r="157" spans="1:5" ht="12" hidden="1" customHeight="1" x14ac:dyDescent="0.25">
      <c r="A157" s="683"/>
      <c r="B157" s="684"/>
      <c r="C157" s="112" t="str">
        <f>'натур показатели патриотика'!C131</f>
        <v>Грабли, лопаты</v>
      </c>
      <c r="D157" s="67" t="str">
        <f>'натур показатели патриотика'!D131</f>
        <v>шт</v>
      </c>
      <c r="E157" s="171">
        <f>'таланты+инициативы0,28'!D208</f>
        <v>2.8000000000000003</v>
      </c>
    </row>
    <row r="158" spans="1:5" ht="12" hidden="1" customHeight="1" x14ac:dyDescent="0.25">
      <c r="A158" s="683"/>
      <c r="B158" s="684"/>
      <c r="C158" s="112" t="str">
        <f>'натур показатели патриотика'!C132</f>
        <v>Молоток</v>
      </c>
      <c r="D158" s="67" t="str">
        <f>'натур показатели патриотика'!D132</f>
        <v>шт</v>
      </c>
      <c r="E158" s="171">
        <f>'таланты+инициативы0,28'!D209</f>
        <v>0.84000000000000008</v>
      </c>
    </row>
    <row r="159" spans="1:5" ht="12" customHeight="1" x14ac:dyDescent="0.25">
      <c r="A159" s="683"/>
      <c r="B159" s="684"/>
      <c r="C159" s="112" t="str">
        <f>'натур показатели патриотика'!C133</f>
        <v>Гвозди</v>
      </c>
      <c r="D159" s="67" t="str">
        <f>'натур показатели патриотика'!D133</f>
        <v>шт</v>
      </c>
      <c r="E159" s="171">
        <f>'таланты+инициативы0,28'!D210</f>
        <v>0.56000000000000005</v>
      </c>
    </row>
    <row r="160" spans="1:5" ht="12" customHeight="1" x14ac:dyDescent="0.25">
      <c r="A160" s="683"/>
      <c r="B160" s="684"/>
      <c r="C160" s="112" t="str">
        <f>'натур показатели патриотика'!C134</f>
        <v>Тонер НР</v>
      </c>
      <c r="D160" s="67" t="str">
        <f>'натур показатели патриотика'!D134</f>
        <v>шт</v>
      </c>
      <c r="E160" s="171">
        <f>'таланты+инициативы0,28'!D211</f>
        <v>0.56000000000000005</v>
      </c>
    </row>
    <row r="161" spans="1:5" ht="12" customHeight="1" x14ac:dyDescent="0.25">
      <c r="A161" s="683"/>
      <c r="B161" s="684"/>
      <c r="C161" s="112" t="str">
        <f>'натур показатели патриотика'!C135</f>
        <v>Тонер Canon</v>
      </c>
      <c r="D161" s="67" t="str">
        <f>'натур показатели патриотика'!D135</f>
        <v>шт</v>
      </c>
      <c r="E161" s="171">
        <f>'таланты+инициативы0,28'!D212</f>
        <v>0.28000000000000003</v>
      </c>
    </row>
    <row r="162" spans="1:5" ht="12" customHeight="1" x14ac:dyDescent="0.25">
      <c r="A162" s="683"/>
      <c r="B162" s="684"/>
      <c r="C162" s="112" t="str">
        <f>'натур показатели патриотика'!C136</f>
        <v>Эмаль</v>
      </c>
      <c r="D162" s="67" t="str">
        <f>'натур показатели патриотика'!D136</f>
        <v>шт</v>
      </c>
      <c r="E162" s="171">
        <f>'таланты+инициативы0,28'!D213</f>
        <v>0.56000000000000005</v>
      </c>
    </row>
    <row r="163" spans="1:5" ht="12" customHeight="1" x14ac:dyDescent="0.25">
      <c r="A163" s="683"/>
      <c r="B163" s="684"/>
      <c r="C163" s="112" t="str">
        <f>'натур показатели патриотика'!C137</f>
        <v>Эмаль аэрозоль</v>
      </c>
      <c r="D163" s="67" t="str">
        <f>'натур показатели патриотика'!D137</f>
        <v>шт</v>
      </c>
      <c r="E163" s="171">
        <f>'таланты+инициативы0,28'!D214</f>
        <v>2.2400000000000002</v>
      </c>
    </row>
    <row r="164" spans="1:5" ht="12" customHeight="1" x14ac:dyDescent="0.25">
      <c r="A164" s="683"/>
      <c r="B164" s="684"/>
      <c r="C164" s="112" t="str">
        <f>'натур показатели патриотика'!C138</f>
        <v>пакет майка</v>
      </c>
      <c r="D164" s="67" t="str">
        <f>'натур показатели патриотика'!D138</f>
        <v>шт</v>
      </c>
      <c r="E164" s="171">
        <f>'таланты+инициативы0,28'!D215</f>
        <v>0.28000000000000003</v>
      </c>
    </row>
    <row r="165" spans="1:5" ht="12" customHeight="1" x14ac:dyDescent="0.25">
      <c r="A165" s="683"/>
      <c r="B165" s="684"/>
      <c r="C165" s="112" t="str">
        <f>'натур показатели патриотика'!C139</f>
        <v>шпилька резьбовая</v>
      </c>
      <c r="D165" s="67" t="str">
        <f>'натур показатели патриотика'!D139</f>
        <v>шт</v>
      </c>
      <c r="E165" s="171">
        <f>'таланты+инициативы0,28'!D216</f>
        <v>0.56000000000000005</v>
      </c>
    </row>
    <row r="166" spans="1:5" ht="12" customHeight="1" x14ac:dyDescent="0.25">
      <c r="A166" s="683"/>
      <c r="B166" s="684"/>
      <c r="C166" s="112" t="str">
        <f>'натур показатели патриотика'!C140</f>
        <v>сверло</v>
      </c>
      <c r="D166" s="67" t="str">
        <f>'натур показатели патриотика'!D140</f>
        <v>шт</v>
      </c>
      <c r="E166" s="171">
        <f>'таланты+инициативы0,28'!D217</f>
        <v>0.28000000000000003</v>
      </c>
    </row>
    <row r="167" spans="1:5" ht="12" customHeight="1" x14ac:dyDescent="0.25">
      <c r="A167" s="683"/>
      <c r="B167" s="684"/>
      <c r="C167" s="112" t="str">
        <f>'натур показатели патриотика'!C141</f>
        <v>антифриз</v>
      </c>
      <c r="D167" s="67" t="str">
        <f>'натур показатели патриотика'!D141</f>
        <v>шт</v>
      </c>
      <c r="E167" s="171">
        <f>'таланты+инициативы0,28'!D218</f>
        <v>0.56000000000000005</v>
      </c>
    </row>
    <row r="168" spans="1:5" ht="12" customHeight="1" x14ac:dyDescent="0.25">
      <c r="A168" s="683"/>
      <c r="B168" s="684"/>
      <c r="C168" s="112" t="str">
        <f>'натур показатели патриотика'!C142</f>
        <v>ледоруб</v>
      </c>
      <c r="D168" s="67" t="str">
        <f>'натур показатели патриотика'!D142</f>
        <v>шт</v>
      </c>
      <c r="E168" s="171">
        <f>'таланты+инициативы0,28'!D219</f>
        <v>0.28000000000000003</v>
      </c>
    </row>
    <row r="169" spans="1:5" ht="12" customHeight="1" x14ac:dyDescent="0.25">
      <c r="A169" s="683"/>
      <c r="B169" s="684"/>
      <c r="C169" s="112" t="str">
        <f>'натур показатели патриотика'!C143</f>
        <v>труба</v>
      </c>
      <c r="D169" s="67" t="str">
        <f>'натур показатели патриотика'!D143</f>
        <v>шт</v>
      </c>
      <c r="E169" s="171">
        <f>'таланты+инициативы0,28'!D220</f>
        <v>0.84000000000000008</v>
      </c>
    </row>
    <row r="170" spans="1:5" ht="12" customHeight="1" x14ac:dyDescent="0.25">
      <c r="A170" s="683"/>
      <c r="B170" s="684"/>
      <c r="C170" s="112" t="str">
        <f>'натур показатели патриотика'!C144</f>
        <v>кронштейн</v>
      </c>
      <c r="D170" s="67" t="str">
        <f>'натур показатели патриотика'!D144</f>
        <v>шт</v>
      </c>
      <c r="E170" s="171">
        <f>'таланты+инициативы0,28'!D221</f>
        <v>0.56000000000000005</v>
      </c>
    </row>
    <row r="171" spans="1:5" ht="12" customHeight="1" x14ac:dyDescent="0.25">
      <c r="A171" s="683"/>
      <c r="B171" s="684"/>
      <c r="C171" s="112" t="str">
        <f>'натур показатели патриотика'!C145</f>
        <v>электрод</v>
      </c>
      <c r="D171" s="67" t="str">
        <f>'натур показатели патриотика'!D145</f>
        <v>шт</v>
      </c>
      <c r="E171" s="171">
        <f>'таланты+инициативы0,28'!D222</f>
        <v>0.28000000000000003</v>
      </c>
    </row>
    <row r="172" spans="1:5" ht="12" customHeight="1" x14ac:dyDescent="0.25">
      <c r="A172" s="683"/>
      <c r="B172" s="684"/>
      <c r="C172" s="112" t="str">
        <f>'натур показатели патриотика'!C146</f>
        <v>круг отрезной</v>
      </c>
      <c r="D172" s="67" t="str">
        <f>'натур показатели патриотика'!D146</f>
        <v>шт</v>
      </c>
      <c r="E172" s="171">
        <f>'таланты+инициативы0,28'!D223</f>
        <v>3.08</v>
      </c>
    </row>
    <row r="173" spans="1:5" ht="12" customHeight="1" x14ac:dyDescent="0.25">
      <c r="A173" s="683"/>
      <c r="B173" s="684"/>
      <c r="C173" s="112" t="str">
        <f>'натур показатели патриотика'!C147</f>
        <v>круг отрезной</v>
      </c>
      <c r="D173" s="67" t="str">
        <f>'натур показатели патриотика'!D147</f>
        <v>шт</v>
      </c>
      <c r="E173" s="171">
        <f>'таланты+инициативы0,28'!D224</f>
        <v>0.84000000000000008</v>
      </c>
    </row>
    <row r="174" spans="1:5" ht="12" customHeight="1" x14ac:dyDescent="0.25">
      <c r="A174" s="683"/>
      <c r="B174" s="684"/>
      <c r="C174" s="112" t="str">
        <f>'натур показатели патриотика'!C148</f>
        <v>круг отрезной</v>
      </c>
      <c r="D174" s="67" t="str">
        <f>'натур показатели патриотика'!D148</f>
        <v>шт</v>
      </c>
      <c r="E174" s="171">
        <f>'таланты+инициативы0,28'!D225</f>
        <v>0.28000000000000003</v>
      </c>
    </row>
    <row r="175" spans="1:5" ht="12" customHeight="1" x14ac:dyDescent="0.25">
      <c r="A175" s="683"/>
      <c r="B175" s="684"/>
      <c r="C175" s="112" t="str">
        <f>'натур показатели патриотика'!C149</f>
        <v>круг зачистной</v>
      </c>
      <c r="D175" s="67" t="str">
        <f>'натур показатели патриотика'!D149</f>
        <v>шт</v>
      </c>
      <c r="E175" s="171">
        <f>'таланты+инициативы0,28'!D226</f>
        <v>0.28000000000000003</v>
      </c>
    </row>
    <row r="176" spans="1:5" ht="12" customHeight="1" x14ac:dyDescent="0.25">
      <c r="A176" s="683"/>
      <c r="B176" s="684"/>
      <c r="C176" s="112" t="str">
        <f>'натур показатели патриотика'!C150</f>
        <v>кабель-канал</v>
      </c>
      <c r="D176" s="67" t="str">
        <f>'натур показатели патриотика'!D150</f>
        <v>шт</v>
      </c>
      <c r="E176" s="171">
        <f>'таланты+инициативы0,28'!D227</f>
        <v>0.28000000000000003</v>
      </c>
    </row>
    <row r="177" spans="1:5" ht="12" customHeight="1" x14ac:dyDescent="0.25">
      <c r="A177" s="683"/>
      <c r="B177" s="684"/>
      <c r="C177" s="112" t="str">
        <f>'натур показатели патриотика'!C151</f>
        <v>саморез</v>
      </c>
      <c r="D177" s="67" t="str">
        <f>'натур показатели патриотика'!D151</f>
        <v>шт</v>
      </c>
      <c r="E177" s="171">
        <f>'таланты+инициативы0,28'!D228</f>
        <v>14.000000000000002</v>
      </c>
    </row>
    <row r="178" spans="1:5" ht="12" customHeight="1" x14ac:dyDescent="0.25">
      <c r="A178" s="683"/>
      <c r="B178" s="684"/>
      <c r="C178" s="112" t="str">
        <f>'натур показатели патриотика'!C152</f>
        <v>лопата</v>
      </c>
      <c r="D178" s="67" t="str">
        <f>'натур показатели патриотика'!D152</f>
        <v>шт</v>
      </c>
      <c r="E178" s="171">
        <f>'таланты+инициативы0,28'!D229</f>
        <v>0.56000000000000005</v>
      </c>
    </row>
    <row r="179" spans="1:5" ht="12" customHeight="1" x14ac:dyDescent="0.25">
      <c r="A179" s="683"/>
      <c r="B179" s="684"/>
      <c r="C179" s="112" t="str">
        <f>'натур показатели патриотика'!C153</f>
        <v>черенок</v>
      </c>
      <c r="D179" s="67" t="str">
        <f>'натур показатели патриотика'!D153</f>
        <v>шт</v>
      </c>
      <c r="E179" s="171">
        <f>'таланты+инициативы0,28'!D230</f>
        <v>0.56000000000000005</v>
      </c>
    </row>
    <row r="180" spans="1:5" ht="12" customHeight="1" x14ac:dyDescent="0.25">
      <c r="A180" s="683"/>
      <c r="B180" s="684"/>
      <c r="C180" s="112" t="str">
        <f>'натур показатели патриотика'!C154</f>
        <v>домкрат</v>
      </c>
      <c r="D180" s="67" t="str">
        <f>'натур показатели патриотика'!D154</f>
        <v>шт</v>
      </c>
      <c r="E180" s="171">
        <f>'таланты+инициативы0,28'!D231</f>
        <v>0.28000000000000003</v>
      </c>
    </row>
    <row r="181" spans="1:5" ht="12" customHeight="1" x14ac:dyDescent="0.25">
      <c r="A181" s="683"/>
      <c r="B181" s="684"/>
      <c r="C181" s="112" t="str">
        <f>'натур показатели патриотика'!C155</f>
        <v>стяжка</v>
      </c>
      <c r="D181" s="67" t="str">
        <f>'натур показатели патриотика'!D155</f>
        <v>шт</v>
      </c>
      <c r="E181" s="171">
        <f>'таланты+инициативы0,28'!D232</f>
        <v>0.28000000000000003</v>
      </c>
    </row>
    <row r="182" spans="1:5" ht="12" customHeight="1" x14ac:dyDescent="0.25">
      <c r="A182" s="683"/>
      <c r="B182" s="684"/>
      <c r="C182" s="112" t="str">
        <f>'натур показатели патриотика'!C156</f>
        <v>смазка</v>
      </c>
      <c r="D182" s="67" t="str">
        <f>'натур показатели патриотика'!D156</f>
        <v>шт</v>
      </c>
      <c r="E182" s="171">
        <f>'таланты+инициативы0,28'!D233</f>
        <v>0.28000000000000003</v>
      </c>
    </row>
    <row r="183" spans="1:5" ht="12" customHeight="1" x14ac:dyDescent="0.25">
      <c r="A183" s="683"/>
      <c r="B183" s="684"/>
      <c r="C183" s="112" t="str">
        <f>'натур показатели патриотика'!C157</f>
        <v>лопата</v>
      </c>
      <c r="D183" s="67" t="str">
        <f>'натур показатели патриотика'!D157</f>
        <v>шт</v>
      </c>
      <c r="E183" s="171">
        <f>'таланты+инициативы0,28'!D234</f>
        <v>0.28000000000000003</v>
      </c>
    </row>
    <row r="184" spans="1:5" ht="12" customHeight="1" x14ac:dyDescent="0.25">
      <c r="A184" s="683"/>
      <c r="B184" s="684"/>
      <c r="C184" s="112" t="str">
        <f>'натур показатели патриотика'!C158</f>
        <v>ключи</v>
      </c>
      <c r="D184" s="67" t="str">
        <f>'натур показатели патриотика'!D158</f>
        <v>шт</v>
      </c>
      <c r="E184" s="171">
        <f>'таланты+инициативы0,28'!D235</f>
        <v>0.28000000000000003</v>
      </c>
    </row>
    <row r="185" spans="1:5" ht="12" customHeight="1" x14ac:dyDescent="0.25">
      <c r="A185" s="683"/>
      <c r="B185" s="684"/>
      <c r="C185" s="112" t="str">
        <f>'натур показатели патриотика'!C159</f>
        <v>болт</v>
      </c>
      <c r="D185" s="67" t="str">
        <f>'натур показатели патриотика'!D159</f>
        <v>шт</v>
      </c>
      <c r="E185" s="171">
        <f>'таланты+инициативы0,28'!D236</f>
        <v>1.1200000000000001</v>
      </c>
    </row>
    <row r="186" spans="1:5" ht="12" customHeight="1" x14ac:dyDescent="0.25">
      <c r="A186" s="683"/>
      <c r="B186" s="684"/>
      <c r="C186" s="112" t="str">
        <f>'натур показатели патриотика'!C160</f>
        <v>гайка</v>
      </c>
      <c r="D186" s="67" t="str">
        <f>'натур показатели патриотика'!D160</f>
        <v>шт</v>
      </c>
      <c r="E186" s="171">
        <f>'таланты+инициативы0,28'!D237</f>
        <v>1.1200000000000001</v>
      </c>
    </row>
    <row r="187" spans="1:5" ht="12" customHeight="1" x14ac:dyDescent="0.25">
      <c r="A187" s="683"/>
      <c r="B187" s="684"/>
      <c r="C187" s="112" t="str">
        <f>'натур показатели патриотика'!C161</f>
        <v>эмаль аэрозоль</v>
      </c>
      <c r="D187" s="67" t="str">
        <f>'натур показатели патриотика'!D161</f>
        <v>шт</v>
      </c>
      <c r="E187" s="171">
        <f>'таланты+инициативы0,28'!D238</f>
        <v>0.84000000000000008</v>
      </c>
    </row>
    <row r="188" spans="1:5" ht="12" customHeight="1" x14ac:dyDescent="0.25">
      <c r="A188" s="683"/>
      <c r="B188" s="684"/>
      <c r="C188" s="112" t="str">
        <f>'натур показатели патриотика'!C162</f>
        <v>бумага нажд</v>
      </c>
      <c r="D188" s="67" t="str">
        <f>'натур показатели патриотика'!D162</f>
        <v>шт</v>
      </c>
      <c r="E188" s="171">
        <f>'таланты+инициативы0,28'!D239</f>
        <v>5.6000000000000005</v>
      </c>
    </row>
    <row r="189" spans="1:5" ht="12" customHeight="1" x14ac:dyDescent="0.25">
      <c r="A189" s="683"/>
      <c r="B189" s="684"/>
      <c r="C189" s="112" t="str">
        <f>'натур показатели патриотика'!C163</f>
        <v>круг отрезной</v>
      </c>
      <c r="D189" s="67" t="str">
        <f>'натур показатели патриотика'!D163</f>
        <v>шт</v>
      </c>
      <c r="E189" s="171">
        <f>'таланты+инициативы0,28'!D240</f>
        <v>2.8000000000000003</v>
      </c>
    </row>
    <row r="190" spans="1:5" ht="12" customHeight="1" x14ac:dyDescent="0.25">
      <c r="A190" s="683"/>
      <c r="B190" s="684"/>
      <c r="C190" s="112" t="str">
        <f>'натур показатели патриотика'!C164</f>
        <v>герметик</v>
      </c>
      <c r="D190" s="67" t="str">
        <f>'натур показатели патриотика'!D164</f>
        <v>шт</v>
      </c>
      <c r="E190" s="171">
        <f>'таланты+инициативы0,28'!D241</f>
        <v>0.28000000000000003</v>
      </c>
    </row>
    <row r="191" spans="1:5" ht="12" customHeight="1" x14ac:dyDescent="0.25">
      <c r="A191" s="683"/>
      <c r="B191" s="684"/>
      <c r="C191" s="112" t="str">
        <f>'натур показатели патриотика'!C165</f>
        <v>кенгуру</v>
      </c>
      <c r="D191" s="67" t="str">
        <f>'натур показатели патриотика'!D165</f>
        <v>шт</v>
      </c>
      <c r="E191" s="171">
        <f>'таланты+инициативы0,28'!D242</f>
        <v>0.56000000000000005</v>
      </c>
    </row>
    <row r="192" spans="1:5" ht="12" customHeight="1" x14ac:dyDescent="0.25">
      <c r="A192" s="683"/>
      <c r="B192" s="684"/>
      <c r="C192" s="112" t="str">
        <f>'натур показатели патриотика'!C166</f>
        <v>цемент 50 кг</v>
      </c>
      <c r="D192" s="67" t="str">
        <f>'натур показатели патриотика'!D166</f>
        <v>шт</v>
      </c>
      <c r="E192" s="171">
        <f>'таланты+инициативы0,28'!D243</f>
        <v>0.56000000000000005</v>
      </c>
    </row>
    <row r="193" spans="1:5" ht="12" customHeight="1" x14ac:dyDescent="0.25">
      <c r="A193" s="683"/>
      <c r="B193" s="684"/>
      <c r="C193" s="112" t="str">
        <f>'натур показатели патриотика'!C167</f>
        <v>эмаль аэрозоль</v>
      </c>
      <c r="D193" s="67" t="str">
        <f>'натур показатели патриотика'!D167</f>
        <v>шт</v>
      </c>
      <c r="E193" s="171">
        <f>'таланты+инициативы0,28'!D244</f>
        <v>1.4000000000000001</v>
      </c>
    </row>
    <row r="194" spans="1:5" ht="12" customHeight="1" x14ac:dyDescent="0.25">
      <c r="A194" s="683"/>
      <c r="B194" s="684"/>
      <c r="C194" s="112" t="str">
        <f>'натур показатели патриотика'!C168</f>
        <v>эмаль аэрозоль</v>
      </c>
      <c r="D194" s="67" t="str">
        <f>'натур показатели патриотика'!D168</f>
        <v>шт</v>
      </c>
      <c r="E194" s="171">
        <f>'таланты+инициативы0,28'!D245</f>
        <v>1.4000000000000001</v>
      </c>
    </row>
    <row r="195" spans="1:5" ht="12" customHeight="1" x14ac:dyDescent="0.25">
      <c r="A195" s="683"/>
      <c r="B195" s="684"/>
      <c r="C195" s="112" t="str">
        <f>'натур показатели патриотика'!C169</f>
        <v>рукав резина</v>
      </c>
      <c r="D195" s="67" t="str">
        <f>'натур показатели патриотика'!D169</f>
        <v>шт</v>
      </c>
      <c r="E195" s="171">
        <f>'таланты+инициативы0,28'!D246</f>
        <v>1.6800000000000002</v>
      </c>
    </row>
    <row r="196" spans="1:5" ht="12" customHeight="1" x14ac:dyDescent="0.25">
      <c r="A196" s="683"/>
      <c r="B196" s="684"/>
      <c r="C196" s="112" t="str">
        <f>'натур показатели патриотика'!C170</f>
        <v>лампа</v>
      </c>
      <c r="D196" s="67" t="str">
        <f>'натур показатели патриотика'!D170</f>
        <v>шт</v>
      </c>
      <c r="E196" s="171">
        <f>'таланты+инициативы0,28'!D247</f>
        <v>1.4000000000000001</v>
      </c>
    </row>
    <row r="197" spans="1:5" ht="12" customHeight="1" x14ac:dyDescent="0.25">
      <c r="A197" s="683"/>
      <c r="B197" s="684"/>
      <c r="C197" s="112" t="str">
        <f>'натур показатели патриотика'!C171</f>
        <v>лампа энергосберегающая</v>
      </c>
      <c r="D197" s="67" t="str">
        <f>'натур показатели патриотика'!D171</f>
        <v>шт</v>
      </c>
      <c r="E197" s="171">
        <f>'таланты+инициативы0,28'!D248</f>
        <v>0.28000000000000003</v>
      </c>
    </row>
    <row r="198" spans="1:5" ht="12" customHeight="1" x14ac:dyDescent="0.25">
      <c r="A198" s="683"/>
      <c r="B198" s="684"/>
      <c r="C198" s="112" t="str">
        <f>'натур показатели патриотика'!C172</f>
        <v>антифриз</v>
      </c>
      <c r="D198" s="67" t="str">
        <f>'натур показатели патриотика'!D172</f>
        <v>шт</v>
      </c>
      <c r="E198" s="171">
        <f>'таланты+инициативы0,28'!D249</f>
        <v>0.28000000000000003</v>
      </c>
    </row>
    <row r="199" spans="1:5" ht="12" customHeight="1" x14ac:dyDescent="0.25">
      <c r="A199" s="683"/>
      <c r="B199" s="684"/>
      <c r="C199" s="112" t="str">
        <f>'натур показатели патриотика'!C173</f>
        <v>коврик автомобильный</v>
      </c>
      <c r="D199" s="67" t="str">
        <f>'натур показатели патриотика'!D173</f>
        <v>шт</v>
      </c>
      <c r="E199" s="171">
        <f>'таланты+инициативы0,28'!D250</f>
        <v>0.28000000000000003</v>
      </c>
    </row>
    <row r="200" spans="1:5" ht="12" customHeight="1" x14ac:dyDescent="0.25">
      <c r="A200" s="683"/>
      <c r="B200" s="684"/>
      <c r="C200" s="112" t="str">
        <f>'натур показатели патриотика'!C174</f>
        <v>краска акрил</v>
      </c>
      <c r="D200" s="67" t="str">
        <f>'натур показатели патриотика'!D174</f>
        <v>шт</v>
      </c>
      <c r="E200" s="171">
        <f>'таланты+инициативы0,28'!D251</f>
        <v>0.84000000000000008</v>
      </c>
    </row>
    <row r="201" spans="1:5" ht="12" customHeight="1" x14ac:dyDescent="0.25">
      <c r="A201" s="683"/>
      <c r="B201" s="684"/>
      <c r="C201" s="112" t="str">
        <f>'натур показатели патриотика'!C175</f>
        <v>валик</v>
      </c>
      <c r="D201" s="67" t="str">
        <f>'натур показатели патриотика'!D175</f>
        <v>шт</v>
      </c>
      <c r="E201" s="171">
        <f>'таланты+инициативы0,28'!D252</f>
        <v>1.1200000000000001</v>
      </c>
    </row>
    <row r="202" spans="1:5" ht="12" customHeight="1" x14ac:dyDescent="0.25">
      <c r="A202" s="683"/>
      <c r="B202" s="684"/>
      <c r="C202" s="112" t="str">
        <f>'натур показатели патриотика'!C176</f>
        <v>скотч маляр</v>
      </c>
      <c r="D202" s="67" t="str">
        <f>'натур показатели патриотика'!D176</f>
        <v>шт</v>
      </c>
      <c r="E202" s="171">
        <f>'таланты+инициативы0,28'!D253</f>
        <v>1.4000000000000001</v>
      </c>
    </row>
    <row r="203" spans="1:5" ht="12" customHeight="1" x14ac:dyDescent="0.25">
      <c r="A203" s="683"/>
      <c r="B203" s="684"/>
      <c r="C203" s="112" t="str">
        <f>'натур показатели патриотика'!C177</f>
        <v xml:space="preserve">колер </v>
      </c>
      <c r="D203" s="67" t="str">
        <f>'натур показатели патриотика'!D177</f>
        <v>шт</v>
      </c>
      <c r="E203" s="171">
        <f>'таланты+инициативы0,28'!D254</f>
        <v>1.4000000000000001</v>
      </c>
    </row>
    <row r="204" spans="1:5" ht="12" customHeight="1" x14ac:dyDescent="0.25">
      <c r="A204" s="683"/>
      <c r="B204" s="684"/>
      <c r="C204" s="112" t="str">
        <f>'натур показатели патриотика'!C178</f>
        <v>скотч маляр</v>
      </c>
      <c r="D204" s="67" t="str">
        <f>'натур показатели патриотика'!D178</f>
        <v>шт</v>
      </c>
      <c r="E204" s="171">
        <f>'таланты+инициативы0,28'!D255</f>
        <v>3.08</v>
      </c>
    </row>
    <row r="205" spans="1:5" ht="12" customHeight="1" x14ac:dyDescent="0.25">
      <c r="A205" s="683"/>
      <c r="B205" s="684"/>
      <c r="C205" s="112" t="str">
        <f>'натур показатели патриотика'!C179</f>
        <v>паста колеровочная</v>
      </c>
      <c r="D205" s="67" t="str">
        <f>'натур показатели патриотика'!D179</f>
        <v>шт</v>
      </c>
      <c r="E205" s="171">
        <f>'таланты+инициативы0,28'!D256</f>
        <v>2.8000000000000003</v>
      </c>
    </row>
    <row r="206" spans="1:5" ht="12" customHeight="1" x14ac:dyDescent="0.25">
      <c r="A206" s="683"/>
      <c r="B206" s="684"/>
      <c r="C206" s="112" t="str">
        <f>'натур показатели патриотика'!C180</f>
        <v>колер</v>
      </c>
      <c r="D206" s="67" t="str">
        <f>'натур показатели патриотика'!D180</f>
        <v>шт</v>
      </c>
      <c r="E206" s="171">
        <f>'таланты+инициативы0,28'!D257</f>
        <v>2.2400000000000002</v>
      </c>
    </row>
    <row r="207" spans="1:5" ht="12" customHeight="1" x14ac:dyDescent="0.25">
      <c r="A207" s="683"/>
      <c r="B207" s="684"/>
      <c r="C207" s="112" t="str">
        <f>'натур показатели патриотика'!C181</f>
        <v>краска акрил</v>
      </c>
      <c r="D207" s="67" t="str">
        <f>'натур показатели патриотика'!D181</f>
        <v>шт</v>
      </c>
      <c r="E207" s="171">
        <f>'таланты+инициативы0,28'!D258</f>
        <v>0.28000000000000003</v>
      </c>
    </row>
    <row r="208" spans="1:5" ht="12" customHeight="1" x14ac:dyDescent="0.25">
      <c r="A208" s="683"/>
      <c r="B208" s="684"/>
      <c r="C208" s="112" t="str">
        <f>'натур показатели патриотика'!C182</f>
        <v>насадка на валик</v>
      </c>
      <c r="D208" s="67" t="str">
        <f>'натур показатели патриотика'!D182</f>
        <v>шт</v>
      </c>
      <c r="E208" s="171">
        <f>'таланты+инициативы0,28'!D259</f>
        <v>1.1200000000000001</v>
      </c>
    </row>
    <row r="209" spans="1:5" ht="12" customHeight="1" x14ac:dyDescent="0.25">
      <c r="A209" s="683"/>
      <c r="B209" s="684"/>
      <c r="C209" s="112" t="str">
        <f>'натур показатели патриотика'!C183</f>
        <v>HDMI кабель 5м</v>
      </c>
      <c r="D209" s="67" t="str">
        <f>'натур показатели патриотика'!D183</f>
        <v>шт</v>
      </c>
      <c r="E209" s="171">
        <f>'таланты+инициативы0,28'!D260</f>
        <v>0.28000000000000003</v>
      </c>
    </row>
    <row r="210" spans="1:5" ht="12" customHeight="1" x14ac:dyDescent="0.25">
      <c r="A210" s="683"/>
      <c r="B210" s="684"/>
      <c r="C210" s="112" t="str">
        <f>'натур показатели патриотика'!C184</f>
        <v>HDMI кабель 10м</v>
      </c>
      <c r="D210" s="67" t="str">
        <f>'натур показатели патриотика'!D184</f>
        <v>шт</v>
      </c>
      <c r="E210" s="171">
        <f>'таланты+инициативы0,28'!D261</f>
        <v>0.28000000000000003</v>
      </c>
    </row>
    <row r="211" spans="1:5" ht="12" customHeight="1" x14ac:dyDescent="0.25">
      <c r="A211" s="683"/>
      <c r="B211" s="684"/>
      <c r="C211" s="112" t="str">
        <f>'натур показатели патриотика'!C185</f>
        <v>сумка для ноутбука</v>
      </c>
      <c r="D211" s="67" t="str">
        <f>'натур показатели патриотика'!D185</f>
        <v>шт</v>
      </c>
      <c r="E211" s="171">
        <f>'таланты+инициативы0,28'!D262</f>
        <v>0.84000000000000008</v>
      </c>
    </row>
    <row r="212" spans="1:5" ht="12" customHeight="1" x14ac:dyDescent="0.25">
      <c r="A212" s="683"/>
      <c r="B212" s="684"/>
      <c r="C212" s="112" t="str">
        <f>'натур показатели патриотика'!C186</f>
        <v>флеш карта</v>
      </c>
      <c r="D212" s="67" t="str">
        <f>'натур показатели патриотика'!D186</f>
        <v>шт</v>
      </c>
      <c r="E212" s="171">
        <f>'таланты+инициативы0,28'!D263</f>
        <v>1.6800000000000002</v>
      </c>
    </row>
    <row r="213" spans="1:5" ht="12" customHeight="1" x14ac:dyDescent="0.25">
      <c r="A213" s="683"/>
      <c r="B213" s="684"/>
      <c r="C213" s="112" t="str">
        <f>'натур показатели патриотика'!C187</f>
        <v>кулер для процессора</v>
      </c>
      <c r="D213" s="67" t="str">
        <f>'натур показатели патриотика'!D187</f>
        <v>шт</v>
      </c>
      <c r="E213" s="171">
        <f>'таланты+инициативы0,28'!D264</f>
        <v>0.28000000000000003</v>
      </c>
    </row>
    <row r="214" spans="1:5" ht="12" customHeight="1" x14ac:dyDescent="0.25">
      <c r="A214" s="683"/>
      <c r="B214" s="684"/>
      <c r="C214" s="112" t="str">
        <f>'натур показатели патриотика'!C188</f>
        <v>блок питания</v>
      </c>
      <c r="D214" s="67" t="str">
        <f>'натур показатели патриотика'!D188</f>
        <v>шт</v>
      </c>
      <c r="E214" s="171">
        <f>'таланты+инициативы0,28'!D265</f>
        <v>0.28000000000000003</v>
      </c>
    </row>
    <row r="215" spans="1:5" ht="12" customHeight="1" x14ac:dyDescent="0.25">
      <c r="A215" s="683"/>
      <c r="B215" s="684"/>
      <c r="C215" s="112" t="str">
        <f>'натур показатели патриотика'!C189</f>
        <v>клавиатура</v>
      </c>
      <c r="D215" s="67" t="str">
        <f>'натур показатели патриотика'!D189</f>
        <v>шт</v>
      </c>
      <c r="E215" s="171">
        <f>'таланты+инициативы0,28'!D266</f>
        <v>0.84000000000000008</v>
      </c>
    </row>
    <row r="216" spans="1:5" ht="12" customHeight="1" x14ac:dyDescent="0.25">
      <c r="A216" s="683"/>
      <c r="B216" s="684"/>
      <c r="C216" s="112" t="str">
        <f>'натур показатели патриотика'!C190</f>
        <v>снеговая лопата</v>
      </c>
      <c r="D216" s="67" t="str">
        <f>'натур показатели патриотика'!D190</f>
        <v>шт</v>
      </c>
      <c r="E216" s="171">
        <f>'таланты+инициативы0,28'!D267</f>
        <v>0.28000000000000003</v>
      </c>
    </row>
    <row r="217" spans="1:5" ht="12" customHeight="1" x14ac:dyDescent="0.25">
      <c r="A217" s="683"/>
      <c r="B217" s="684"/>
      <c r="C217" s="112" t="str">
        <f>'натур показатели патриотика'!C191</f>
        <v>уголок</v>
      </c>
      <c r="D217" s="67" t="str">
        <f>'натур показатели патриотика'!D191</f>
        <v>шт</v>
      </c>
      <c r="E217" s="171">
        <f>'таланты+инициативы0,28'!D268</f>
        <v>5.6000000000000005</v>
      </c>
    </row>
    <row r="218" spans="1:5" ht="12" customHeight="1" x14ac:dyDescent="0.25">
      <c r="A218" s="683"/>
      <c r="B218" s="684"/>
      <c r="C218" s="112" t="str">
        <f>'натур показатели патриотика'!C192</f>
        <v>перчатки</v>
      </c>
      <c r="D218" s="67" t="str">
        <f>'натур показатели патриотика'!D192</f>
        <v>шт</v>
      </c>
      <c r="E218" s="171">
        <f>'таланты+инициативы0,28'!D269</f>
        <v>0.28000000000000003</v>
      </c>
    </row>
    <row r="219" spans="1:5" ht="12" customHeight="1" x14ac:dyDescent="0.25">
      <c r="A219" s="683"/>
      <c r="B219" s="684"/>
      <c r="C219" s="112" t="str">
        <f>'натур показатели патриотика'!C193</f>
        <v>шпатель</v>
      </c>
      <c r="D219" s="67" t="str">
        <f>'натур показатели патриотика'!D193</f>
        <v>шт</v>
      </c>
      <c r="E219" s="171">
        <f>'таланты+инициативы0,28'!D270</f>
        <v>0.28000000000000003</v>
      </c>
    </row>
    <row r="220" spans="1:5" x14ac:dyDescent="0.25">
      <c r="A220" s="683"/>
      <c r="B220" s="684"/>
      <c r="C220" s="112" t="str">
        <f>'натур показатели патриотика'!C194</f>
        <v>шпатлевка</v>
      </c>
      <c r="D220" s="67" t="str">
        <f>'натур показатели патриотика'!D194</f>
        <v>шт</v>
      </c>
      <c r="E220" s="171">
        <f>'таланты+инициативы0,28'!D271</f>
        <v>0.28000000000000003</v>
      </c>
    </row>
    <row r="221" spans="1:5" x14ac:dyDescent="0.25">
      <c r="A221" s="683"/>
      <c r="B221" s="684"/>
      <c r="C221" s="112" t="str">
        <f>'натур показатели патриотика'!C195</f>
        <v>алебастр</v>
      </c>
      <c r="D221" s="67" t="str">
        <f>'натур показатели патриотика'!D195</f>
        <v>шт</v>
      </c>
      <c r="E221" s="171">
        <f>'таланты+инициативы0,28'!D272</f>
        <v>0.28000000000000003</v>
      </c>
    </row>
    <row r="222" spans="1:5" x14ac:dyDescent="0.25">
      <c r="A222" s="683"/>
      <c r="B222" s="684"/>
      <c r="C222" s="112" t="str">
        <f>'натур показатели патриотика'!C196</f>
        <v>кран шаровый</v>
      </c>
      <c r="D222" s="67" t="str">
        <f>'натур показатели патриотика'!D196</f>
        <v>шт</v>
      </c>
      <c r="E222" s="171">
        <f>'таланты+инициативы0,28'!D273</f>
        <v>1.6800000000000002</v>
      </c>
    </row>
    <row r="223" spans="1:5" x14ac:dyDescent="0.25">
      <c r="A223" s="683"/>
      <c r="B223" s="684"/>
      <c r="C223" s="112" t="str">
        <f>'натур показатели патриотика'!C197</f>
        <v>мешок зеленый</v>
      </c>
      <c r="D223" s="67" t="str">
        <f>'натур показатели патриотика'!D197</f>
        <v>шт</v>
      </c>
      <c r="E223" s="171">
        <f>'таланты+инициативы0,28'!D274</f>
        <v>14.000000000000002</v>
      </c>
    </row>
    <row r="224" spans="1:5" x14ac:dyDescent="0.25">
      <c r="A224" s="683"/>
      <c r="B224" s="684"/>
      <c r="C224" s="112" t="str">
        <f>'натур показатели патриотика'!C198</f>
        <v>настольная игра "тараканьи бега"</v>
      </c>
      <c r="D224" s="67" t="str">
        <f>'натур показатели патриотика'!D198</f>
        <v>шт</v>
      </c>
      <c r="E224" s="171">
        <f>'таланты+инициативы0,28'!D275</f>
        <v>0.28000000000000003</v>
      </c>
    </row>
    <row r="225" spans="1:5" x14ac:dyDescent="0.25">
      <c r="A225" s="683"/>
      <c r="B225" s="684"/>
      <c r="C225" s="112" t="str">
        <f>'натур показатели патриотика'!C199</f>
        <v>настольная игра "Свинтус"</v>
      </c>
      <c r="D225" s="67" t="str">
        <f>'натур показатели патриотика'!D199</f>
        <v>шт</v>
      </c>
      <c r="E225" s="171">
        <f>'таланты+инициативы0,28'!D276</f>
        <v>0.28000000000000003</v>
      </c>
    </row>
    <row r="226" spans="1:5" x14ac:dyDescent="0.25">
      <c r="A226" s="683"/>
      <c r="B226" s="684"/>
      <c r="C226" s="112" t="str">
        <f>'натур показатели патриотика'!C200</f>
        <v>настольная игра "мафия"</v>
      </c>
      <c r="D226" s="67" t="str">
        <f>'натур показатели патриотика'!D200</f>
        <v>шт</v>
      </c>
      <c r="E226" s="171">
        <f>'таланты+инициативы0,28'!D277</f>
        <v>0.28000000000000003</v>
      </c>
    </row>
    <row r="227" spans="1:5" x14ac:dyDescent="0.25">
      <c r="A227" s="683"/>
      <c r="B227" s="684"/>
      <c r="C227" s="112" t="str">
        <f>'натур показатели патриотика'!C201</f>
        <v>мыло жидкое</v>
      </c>
      <c r="D227" s="67" t="str">
        <f>'натур показатели патриотика'!D201</f>
        <v>шт</v>
      </c>
      <c r="E227" s="171">
        <f>'таланты+инициативы0,28'!D278</f>
        <v>0.84000000000000008</v>
      </c>
    </row>
    <row r="228" spans="1:5" x14ac:dyDescent="0.25">
      <c r="A228" s="683"/>
      <c r="B228" s="684"/>
      <c r="C228" s="112" t="str">
        <f>'натур показатели патриотика'!C202</f>
        <v>насадка на швабру</v>
      </c>
      <c r="D228" s="67" t="str">
        <f>'натур показатели патриотика'!D202</f>
        <v>шт</v>
      </c>
      <c r="E228" s="171">
        <f>'таланты+инициативы0,28'!D279</f>
        <v>2.8000000000000003</v>
      </c>
    </row>
    <row r="229" spans="1:5" x14ac:dyDescent="0.25">
      <c r="A229" s="683"/>
      <c r="B229" s="684"/>
      <c r="C229" s="112" t="str">
        <f>'натур показатели патриотика'!C203</f>
        <v>ведро пластик</v>
      </c>
      <c r="D229" s="67" t="str">
        <f>'натур показатели патриотика'!D203</f>
        <v>шт</v>
      </c>
      <c r="E229" s="171">
        <f>'таланты+инициативы0,28'!D280</f>
        <v>0.56000000000000005</v>
      </c>
    </row>
    <row r="230" spans="1:5" x14ac:dyDescent="0.25">
      <c r="A230" s="683"/>
      <c r="B230" s="684"/>
      <c r="C230" s="112" t="str">
        <f>'натур показатели патриотика'!C204</f>
        <v>туал бумага</v>
      </c>
      <c r="D230" s="67" t="str">
        <f>'натур показатели патриотика'!D204</f>
        <v>шт</v>
      </c>
      <c r="E230" s="171">
        <f>'таланты+инициативы0,28'!D281</f>
        <v>14.000000000000002</v>
      </c>
    </row>
    <row r="231" spans="1:5" x14ac:dyDescent="0.25">
      <c r="A231" s="683"/>
      <c r="B231" s="684"/>
      <c r="C231" s="112" t="str">
        <f>'натур показатели патриотика'!C205</f>
        <v>кнопки силовые</v>
      </c>
      <c r="D231" s="67" t="str">
        <f>'натур показатели патриотика'!D205</f>
        <v>шт</v>
      </c>
      <c r="E231" s="171">
        <f>'таланты+инициативы0,28'!D282</f>
        <v>22.400000000000002</v>
      </c>
    </row>
    <row r="232" spans="1:5" x14ac:dyDescent="0.25">
      <c r="A232" s="683"/>
      <c r="B232" s="684"/>
      <c r="C232" s="112" t="str">
        <f>'натур показатели патриотика'!C206</f>
        <v>канц нож</v>
      </c>
      <c r="D232" s="67" t="str">
        <f>'натур показатели патриотика'!D206</f>
        <v>шт</v>
      </c>
      <c r="E232" s="171">
        <f>'таланты+инициативы0,28'!D283</f>
        <v>2.8000000000000003</v>
      </c>
    </row>
    <row r="233" spans="1:5" x14ac:dyDescent="0.25">
      <c r="A233" s="683"/>
      <c r="B233" s="684"/>
      <c r="C233" s="112" t="str">
        <f>'натур показатели патриотика'!C207</f>
        <v>нож для хобби</v>
      </c>
      <c r="D233" s="67" t="str">
        <f>'натур показатели патриотика'!D207</f>
        <v>шт</v>
      </c>
      <c r="E233" s="171">
        <f>'таланты+инициативы0,28'!D284</f>
        <v>1.4000000000000001</v>
      </c>
    </row>
    <row r="234" spans="1:5" x14ac:dyDescent="0.25">
      <c r="A234" s="683"/>
      <c r="B234" s="684"/>
      <c r="C234" s="112" t="str">
        <f>'натур показатели патриотика'!C208</f>
        <v>магниты для доски (уп 9 шт)</v>
      </c>
      <c r="D234" s="67" t="str">
        <f>'натур показатели патриотика'!D208</f>
        <v>шт</v>
      </c>
      <c r="E234" s="171">
        <f>'таланты+инициативы0,28'!D285</f>
        <v>1.4000000000000001</v>
      </c>
    </row>
    <row r="235" spans="1:5" x14ac:dyDescent="0.25">
      <c r="A235" s="683"/>
      <c r="B235" s="684"/>
      <c r="C235" s="112" t="str">
        <f>'натур показатели патриотика'!C209</f>
        <v>ежедневник</v>
      </c>
      <c r="D235" s="67" t="str">
        <f>'натур показатели патриотика'!D209</f>
        <v>шт</v>
      </c>
      <c r="E235" s="171">
        <f>'таланты+инициативы0,28'!D286</f>
        <v>1.4000000000000001</v>
      </c>
    </row>
    <row r="236" spans="1:5" x14ac:dyDescent="0.25">
      <c r="A236" s="683"/>
      <c r="B236" s="684"/>
      <c r="C236" s="112" t="str">
        <f>'натур показатели патриотика'!C210</f>
        <v>ср-во для стекол</v>
      </c>
      <c r="D236" s="67" t="str">
        <f>'натур показатели патриотика'!D210</f>
        <v>шт</v>
      </c>
      <c r="E236" s="171">
        <f>'таланты+инициативы0,28'!D287</f>
        <v>0.56000000000000005</v>
      </c>
    </row>
    <row r="237" spans="1:5" x14ac:dyDescent="0.25">
      <c r="A237" s="683"/>
      <c r="B237" s="684"/>
      <c r="C237" s="112" t="str">
        <f>'натур показатели патриотика'!C211</f>
        <v>пемолюкс</v>
      </c>
      <c r="D237" s="67" t="str">
        <f>'натур показатели патриотика'!D211</f>
        <v>шт</v>
      </c>
      <c r="E237" s="171">
        <f>'таланты+инициативы0,28'!D288</f>
        <v>2.8000000000000003</v>
      </c>
    </row>
    <row r="238" spans="1:5" x14ac:dyDescent="0.25">
      <c r="A238" s="683"/>
      <c r="B238" s="684"/>
      <c r="C238" s="112" t="str">
        <f>'натур показатели патриотика'!C212</f>
        <v>доместос</v>
      </c>
      <c r="D238" s="67" t="str">
        <f>'натур показатели патриотика'!D212</f>
        <v>шт</v>
      </c>
      <c r="E238" s="171">
        <f>'таланты+инициативы0,28'!D289</f>
        <v>1.1200000000000001</v>
      </c>
    </row>
    <row r="239" spans="1:5" x14ac:dyDescent="0.25">
      <c r="A239" s="683"/>
      <c r="B239" s="684"/>
      <c r="C239" s="112" t="str">
        <f>'натур показатели патриотика'!C213</f>
        <v>маркер</v>
      </c>
      <c r="D239" s="67" t="str">
        <f>'натур показатели патриотика'!D213</f>
        <v>шт</v>
      </c>
      <c r="E239" s="171">
        <f>'таланты+инициативы0,28'!D290</f>
        <v>8.4</v>
      </c>
    </row>
    <row r="240" spans="1:5" x14ac:dyDescent="0.25">
      <c r="A240" s="683"/>
      <c r="B240" s="684"/>
      <c r="C240" s="112" t="str">
        <f>'натур показатели патриотика'!C214</f>
        <v>тал блок освеж</v>
      </c>
      <c r="D240" s="67" t="str">
        <f>'натур показатели патриотика'!D214</f>
        <v>шт</v>
      </c>
      <c r="E240" s="171">
        <f>'таланты+инициативы0,28'!D291</f>
        <v>2.8000000000000003</v>
      </c>
    </row>
    <row r="241" spans="1:5" x14ac:dyDescent="0.25">
      <c r="A241" s="683"/>
      <c r="B241" s="684"/>
      <c r="C241" s="112" t="str">
        <f>'натур показатели патриотика'!C215</f>
        <v>футболка-поло белая с логотипом, мужская</v>
      </c>
      <c r="D241" s="67" t="str">
        <f>'натур показатели патриотика'!D215</f>
        <v>шт</v>
      </c>
      <c r="E241" s="171">
        <f>'таланты+инициативы0,28'!D292</f>
        <v>1.1200000000000001</v>
      </c>
    </row>
    <row r="242" spans="1:5" x14ac:dyDescent="0.25">
      <c r="A242" s="683"/>
      <c r="B242" s="684"/>
      <c r="C242" s="112" t="str">
        <f>'натур показатели патриотика'!C216</f>
        <v>футболка-поло белая с логотипом, женская</v>
      </c>
      <c r="D242" s="67" t="str">
        <f>'натур показатели патриотика'!D216</f>
        <v>шт</v>
      </c>
      <c r="E242" s="171">
        <f>'таланты+инициативы0,28'!D293</f>
        <v>2.5200000000000005</v>
      </c>
    </row>
    <row r="243" spans="1:5" x14ac:dyDescent="0.25">
      <c r="A243" s="683"/>
      <c r="B243" s="684"/>
      <c r="C243" s="112" t="str">
        <f>'натур показатели патриотика'!C217</f>
        <v>радиатор медный</v>
      </c>
      <c r="D243" s="67" t="str">
        <f>'натур показатели патриотика'!D217</f>
        <v>шт</v>
      </c>
      <c r="E243" s="171">
        <f>'таланты+инициативы0,28'!D294</f>
        <v>0.28000000000000003</v>
      </c>
    </row>
    <row r="244" spans="1:5" x14ac:dyDescent="0.25">
      <c r="A244" s="683"/>
      <c r="B244" s="684"/>
      <c r="C244" s="112" t="str">
        <f>'натур показатели патриотика'!C218</f>
        <v>гидротолкатель клапана</v>
      </c>
      <c r="D244" s="67" t="str">
        <f>'натур показатели патриотика'!D218</f>
        <v>шт</v>
      </c>
      <c r="E244" s="171">
        <f>'таланты+инициативы0,28'!D295</f>
        <v>0.56000000000000005</v>
      </c>
    </row>
    <row r="245" spans="1:5" x14ac:dyDescent="0.25">
      <c r="A245" s="683"/>
      <c r="B245" s="684"/>
      <c r="C245" s="112" t="str">
        <f>'натур показатели патриотика'!C219</f>
        <v>маслосъемные колпачки (16 шт)</v>
      </c>
      <c r="D245" s="67" t="str">
        <f>'натур показатели патриотика'!D219</f>
        <v>шт</v>
      </c>
      <c r="E245" s="171">
        <f>'таланты+инициативы0,28'!D296</f>
        <v>0.28000000000000003</v>
      </c>
    </row>
    <row r="246" spans="1:5" x14ac:dyDescent="0.25">
      <c r="A246" s="683"/>
      <c r="B246" s="684"/>
      <c r="C246" s="112" t="str">
        <f>'натур показатели патриотика'!C220</f>
        <v>к-т ГРМ (полный)</v>
      </c>
      <c r="D246" s="67" t="str">
        <f>'натур показатели патриотика'!D220</f>
        <v>шт</v>
      </c>
      <c r="E246" s="171">
        <f>'таланты+инициативы0,28'!D297</f>
        <v>0.28000000000000003</v>
      </c>
    </row>
    <row r="247" spans="1:5" x14ac:dyDescent="0.25">
      <c r="A247" s="683"/>
      <c r="B247" s="684"/>
      <c r="C247" s="112" t="str">
        <f>'натур показатели патриотика'!C221</f>
        <v>фланец упорный распредвала</v>
      </c>
      <c r="D247" s="67" t="str">
        <f>'натур показатели патриотика'!D221</f>
        <v>шт</v>
      </c>
      <c r="E247" s="171">
        <f>'таланты+инициативы0,28'!D298</f>
        <v>0.56000000000000005</v>
      </c>
    </row>
    <row r="248" spans="1:5" ht="22.5" customHeight="1" x14ac:dyDescent="0.25">
      <c r="A248" s="683"/>
      <c r="B248" s="684"/>
      <c r="C248" s="112" t="str">
        <f>'натур показатели патриотика'!C222</f>
        <v>гидронатяжитель цепи</v>
      </c>
      <c r="D248" s="67" t="str">
        <f>'натур показатели патриотика'!D222</f>
        <v>шт</v>
      </c>
      <c r="E248" s="171">
        <f>'таланты+инициативы0,28'!D299</f>
        <v>0.56000000000000005</v>
      </c>
    </row>
    <row r="249" spans="1:5" x14ac:dyDescent="0.25">
      <c r="A249" s="683"/>
      <c r="B249" s="684"/>
      <c r="C249" s="112" t="str">
        <f>'натур показатели патриотика'!C223</f>
        <v>прокладка головки блока</v>
      </c>
      <c r="D249" s="67" t="str">
        <f>'натур показатели патриотика'!D223</f>
        <v>шт</v>
      </c>
      <c r="E249" s="171">
        <f>'таланты+инициативы0,28'!D300</f>
        <v>0.28000000000000003</v>
      </c>
    </row>
    <row r="250" spans="1:5" x14ac:dyDescent="0.25">
      <c r="A250" s="683"/>
      <c r="B250" s="684"/>
      <c r="C250" s="112" t="str">
        <f>'натур показатели патриотика'!C224</f>
        <v>к-т прокладок на дв.4091</v>
      </c>
      <c r="D250" s="67" t="str">
        <f>'натур показатели патриотика'!D224</f>
        <v>шт</v>
      </c>
      <c r="E250" s="171">
        <f>'таланты+инициативы0,28'!D301</f>
        <v>0.28000000000000003</v>
      </c>
    </row>
    <row r="251" spans="1:5" x14ac:dyDescent="0.25">
      <c r="A251" s="683"/>
      <c r="B251" s="684"/>
      <c r="C251" s="112" t="str">
        <f>'натур показатели патриотика'!C225</f>
        <v>dextron iv</v>
      </c>
      <c r="D251" s="67" t="str">
        <f>'натур показатели патриотика'!D225</f>
        <v>шт</v>
      </c>
      <c r="E251" s="171">
        <f>'таланты+инициативы0,28'!D302</f>
        <v>0.28000000000000003</v>
      </c>
    </row>
    <row r="252" spans="1:5" x14ac:dyDescent="0.25">
      <c r="A252" s="683"/>
      <c r="B252" s="684"/>
      <c r="C252" s="112" t="str">
        <f>'натур показатели патриотика'!C226</f>
        <v>смазка (шрус)</v>
      </c>
      <c r="D252" s="67" t="str">
        <f>'натур показатели патриотика'!D226</f>
        <v>шт</v>
      </c>
      <c r="E252" s="171">
        <f>'таланты+инициативы0,28'!D303</f>
        <v>1.4000000000000001</v>
      </c>
    </row>
    <row r="253" spans="1:5" x14ac:dyDescent="0.25">
      <c r="A253" s="683"/>
      <c r="B253" s="684"/>
      <c r="C253" s="112" t="str">
        <f>'натур показатели патриотика'!C227</f>
        <v>смазка литол-24</v>
      </c>
      <c r="D253" s="67" t="str">
        <f>'натур показатели патриотика'!D227</f>
        <v>шт</v>
      </c>
      <c r="E253" s="171">
        <f>'таланты+инициативы0,28'!D304</f>
        <v>1.1200000000000001</v>
      </c>
    </row>
    <row r="254" spans="1:5" x14ac:dyDescent="0.25">
      <c r="A254" s="683"/>
      <c r="B254" s="684"/>
      <c r="C254" s="112" t="str">
        <f>'натур показатели патриотика'!C228</f>
        <v>тормозная жидкость (0,910 кг)</v>
      </c>
      <c r="D254" s="67" t="str">
        <f>'натур показатели патриотика'!D228</f>
        <v>шт</v>
      </c>
      <c r="E254" s="171">
        <f>'таланты+инициативы0,28'!D305</f>
        <v>0.56000000000000005</v>
      </c>
    </row>
    <row r="255" spans="1:5" x14ac:dyDescent="0.25">
      <c r="A255" s="683"/>
      <c r="B255" s="684"/>
      <c r="C255" s="112" t="str">
        <f>'натур показатели патриотика'!C229</f>
        <v>детали для пазла "Многоуровневая карта Северо-Енисейского района"</v>
      </c>
      <c r="D255" s="67" t="str">
        <f>'натур показатели патриотика'!D229</f>
        <v>шт</v>
      </c>
      <c r="E255" s="171">
        <f>'таланты+инициативы0,28'!D306</f>
        <v>0.28000000000000003</v>
      </c>
    </row>
    <row r="256" spans="1:5" x14ac:dyDescent="0.25">
      <c r="A256" s="683"/>
      <c r="B256" s="684"/>
      <c r="C256" s="112" t="str">
        <f>'натур показатели патриотика'!C230</f>
        <v>антифриз УАЗ</v>
      </c>
      <c r="D256" s="67" t="str">
        <f>'натур показатели патриотика'!D230</f>
        <v>шт</v>
      </c>
      <c r="E256" s="171">
        <f>'таланты+инициативы0,28'!D307</f>
        <v>0.56000000000000005</v>
      </c>
    </row>
    <row r="257" spans="1:5" x14ac:dyDescent="0.25">
      <c r="A257" s="683"/>
      <c r="B257" s="684"/>
      <c r="C257" s="112" t="str">
        <f>'натур показатели патриотика'!C231</f>
        <v>ГСМ УАЗ (Масло двигатель)</v>
      </c>
      <c r="D257" s="67" t="str">
        <f>'натур показатели патриотика'!D231</f>
        <v>шт</v>
      </c>
      <c r="E257" s="171">
        <f>'таланты+инициативы0,28'!D308</f>
        <v>2.2400000000000002</v>
      </c>
    </row>
    <row r="258" spans="1:5" x14ac:dyDescent="0.25">
      <c r="A258" s="683"/>
      <c r="B258" s="684"/>
      <c r="C258" s="112" t="str">
        <f>'натур показатели патриотика'!C232</f>
        <v>ГСМ Бензин</v>
      </c>
      <c r="D258" s="67" t="str">
        <f>'натур показатели патриотика'!D232</f>
        <v>шт</v>
      </c>
      <c r="E258" s="171">
        <f>'таланты+инициативы0,28'!D309</f>
        <v>840.00000000000011</v>
      </c>
    </row>
    <row r="259" spans="1:5" hidden="1" x14ac:dyDescent="0.25">
      <c r="A259" s="683"/>
      <c r="B259" s="684"/>
      <c r="C259" s="112">
        <f>'натур показатели патриотика'!C233</f>
        <v>0</v>
      </c>
      <c r="D259" s="67">
        <f>'натур показатели патриотика'!D233</f>
        <v>0</v>
      </c>
      <c r="E259" s="171">
        <f>'таланты+инициативы0,28'!D310</f>
        <v>0</v>
      </c>
    </row>
    <row r="260" spans="1:5" hidden="1" x14ac:dyDescent="0.25">
      <c r="A260" s="683"/>
      <c r="B260" s="684"/>
      <c r="C260" s="112">
        <f>'натур показатели патриотика'!C234</f>
        <v>0</v>
      </c>
      <c r="D260" s="67">
        <f>'натур показатели патриотика'!D234</f>
        <v>0</v>
      </c>
      <c r="E260" s="171">
        <f>'таланты+инициативы0,28'!D311</f>
        <v>0</v>
      </c>
    </row>
    <row r="261" spans="1:5" hidden="1" x14ac:dyDescent="0.25">
      <c r="A261" s="683"/>
      <c r="B261" s="684"/>
      <c r="C261" s="112">
        <f>'натур показатели патриотика'!C235</f>
        <v>0</v>
      </c>
      <c r="D261" s="67">
        <f>'натур показатели патриотика'!D235</f>
        <v>0</v>
      </c>
      <c r="E261" s="171">
        <f>'таланты+инициативы0,28'!D312</f>
        <v>0</v>
      </c>
    </row>
    <row r="262" spans="1:5" hidden="1" x14ac:dyDescent="0.25">
      <c r="A262" s="683"/>
      <c r="B262" s="684"/>
      <c r="C262" s="112">
        <f>'натур показатели патриотика'!C236</f>
        <v>0</v>
      </c>
      <c r="D262" s="67">
        <f>'натур показатели патриотика'!D236</f>
        <v>0</v>
      </c>
      <c r="E262" s="171">
        <f>'таланты+инициативы0,28'!D313</f>
        <v>0</v>
      </c>
    </row>
    <row r="263" spans="1:5" hidden="1" x14ac:dyDescent="0.25">
      <c r="A263" s="683"/>
      <c r="B263" s="684"/>
      <c r="C263" s="112">
        <f>'натур показатели патриотика'!C237</f>
        <v>0</v>
      </c>
      <c r="D263" s="67">
        <f>'натур показатели патриотика'!D237</f>
        <v>0</v>
      </c>
      <c r="E263" s="171">
        <f>'таланты+инициативы0,28'!D314</f>
        <v>0</v>
      </c>
    </row>
    <row r="264" spans="1:5" hidden="1" x14ac:dyDescent="0.25">
      <c r="A264" s="683"/>
      <c r="B264" s="684"/>
      <c r="C264" s="112">
        <f>'натур показатели патриотика'!C238</f>
        <v>0</v>
      </c>
      <c r="D264" s="67">
        <f>'натур показатели патриотика'!D238</f>
        <v>0</v>
      </c>
      <c r="E264" s="171">
        <f>'таланты+инициативы0,28'!D315</f>
        <v>0</v>
      </c>
    </row>
    <row r="265" spans="1:5" hidden="1" x14ac:dyDescent="0.25">
      <c r="A265" s="683"/>
      <c r="B265" s="684"/>
      <c r="C265" s="112">
        <f>'натур показатели патриотика'!C239</f>
        <v>0</v>
      </c>
      <c r="D265" s="67">
        <f>'натур показатели патриотика'!D239</f>
        <v>0</v>
      </c>
      <c r="E265" s="171">
        <f>'таланты+инициативы0,28'!D316</f>
        <v>0</v>
      </c>
    </row>
    <row r="266" spans="1:5" hidden="1" x14ac:dyDescent="0.25">
      <c r="A266" s="683"/>
      <c r="B266" s="684"/>
      <c r="C266" s="112">
        <f>'натур показатели патриотика'!C240</f>
        <v>0</v>
      </c>
      <c r="D266" s="67">
        <f>'натур показатели патриотика'!D240</f>
        <v>0</v>
      </c>
      <c r="E266" s="171">
        <f>'таланты+инициативы0,28'!D317</f>
        <v>0</v>
      </c>
    </row>
    <row r="267" spans="1:5" hidden="1" x14ac:dyDescent="0.25">
      <c r="A267" s="683"/>
      <c r="B267" s="684"/>
      <c r="C267" s="112">
        <f>'натур показатели патриотика'!C241</f>
        <v>0</v>
      </c>
      <c r="D267" s="67">
        <f>'натур показатели патриотика'!D241</f>
        <v>0</v>
      </c>
      <c r="E267" s="171">
        <f>'таланты+инициативы0,28'!D318</f>
        <v>0</v>
      </c>
    </row>
    <row r="268" spans="1:5" hidden="1" x14ac:dyDescent="0.25">
      <c r="A268" s="683"/>
      <c r="B268" s="684"/>
      <c r="C268" s="112">
        <f>'натур показатели патриотика'!C242</f>
        <v>0</v>
      </c>
      <c r="D268" s="67">
        <f>'натур показатели патриотика'!D242</f>
        <v>0</v>
      </c>
      <c r="E268" s="171">
        <f>'таланты+инициативы0,28'!D319</f>
        <v>0</v>
      </c>
    </row>
    <row r="269" spans="1:5" hidden="1" x14ac:dyDescent="0.25">
      <c r="A269" s="683"/>
      <c r="B269" s="684"/>
      <c r="C269" s="112">
        <f>'натур показатели патриотика'!C243</f>
        <v>0</v>
      </c>
      <c r="D269" s="67">
        <f>'натур показатели патриотика'!D243</f>
        <v>0</v>
      </c>
      <c r="E269" s="171">
        <f>'таланты+инициативы0,28'!D320</f>
        <v>0</v>
      </c>
    </row>
    <row r="270" spans="1:5" hidden="1" x14ac:dyDescent="0.25">
      <c r="A270" s="683"/>
      <c r="B270" s="684"/>
      <c r="C270" s="112">
        <f>'натур показатели патриотика'!C244</f>
        <v>0</v>
      </c>
      <c r="D270" s="67">
        <f>'натур показатели патриотика'!D244</f>
        <v>0</v>
      </c>
      <c r="E270" s="171">
        <f>'таланты+инициативы0,28'!D321</f>
        <v>0</v>
      </c>
    </row>
    <row r="271" spans="1:5" hidden="1" x14ac:dyDescent="0.25">
      <c r="A271" s="683"/>
      <c r="B271" s="684"/>
      <c r="C271" s="112">
        <f>'натур показатели патриотика'!C245</f>
        <v>0</v>
      </c>
      <c r="D271" s="67">
        <f>'натур показатели патриотика'!D245</f>
        <v>0</v>
      </c>
      <c r="E271" s="171">
        <f>'таланты+инициативы0,28'!D322</f>
        <v>0</v>
      </c>
    </row>
    <row r="272" spans="1:5" hidden="1" x14ac:dyDescent="0.25">
      <c r="A272" s="683"/>
      <c r="B272" s="684"/>
      <c r="C272" s="112">
        <f>'натур показатели патриотика'!C246</f>
        <v>0</v>
      </c>
      <c r="D272" s="67">
        <f>'натур показатели патриотика'!D246</f>
        <v>0</v>
      </c>
      <c r="E272" s="171">
        <f>'таланты+инициативы0,28'!D323</f>
        <v>0</v>
      </c>
    </row>
    <row r="273" spans="1:5" hidden="1" x14ac:dyDescent="0.25">
      <c r="A273" s="683"/>
      <c r="B273" s="684"/>
      <c r="C273" s="112">
        <f>'натур показатели патриотика'!C247</f>
        <v>0</v>
      </c>
      <c r="D273" s="67">
        <f>'натур показатели патриотика'!D247</f>
        <v>0</v>
      </c>
      <c r="E273" s="171">
        <f>'таланты+инициативы0,28'!D324</f>
        <v>0</v>
      </c>
    </row>
    <row r="274" spans="1:5" hidden="1" x14ac:dyDescent="0.25">
      <c r="A274" s="683"/>
      <c r="B274" s="684"/>
      <c r="C274" s="112">
        <f>'натур показатели патриотика'!C248</f>
        <v>0</v>
      </c>
      <c r="D274" s="67">
        <f>'натур показатели патриотика'!D248</f>
        <v>0</v>
      </c>
      <c r="E274" s="171">
        <f>'таланты+инициативы0,28'!D325</f>
        <v>0</v>
      </c>
    </row>
    <row r="275" spans="1:5" hidden="1" x14ac:dyDescent="0.25">
      <c r="A275" s="683"/>
      <c r="B275" s="684"/>
      <c r="C275" s="112">
        <f>'натур показатели патриотика'!C249</f>
        <v>0</v>
      </c>
      <c r="D275" s="67">
        <f>'натур показатели патриотика'!D249</f>
        <v>0</v>
      </c>
      <c r="E275" s="171">
        <f>'таланты+инициативы0,28'!D326</f>
        <v>0</v>
      </c>
    </row>
    <row r="276" spans="1:5" hidden="1" x14ac:dyDescent="0.25">
      <c r="A276" s="683"/>
      <c r="B276" s="684"/>
      <c r="C276" s="112">
        <f>'натур показатели патриотика'!C250</f>
        <v>0</v>
      </c>
      <c r="D276" s="67">
        <f>'натур показатели патриотика'!D250</f>
        <v>0</v>
      </c>
      <c r="E276" s="171">
        <f>'таланты+инициативы0,28'!D327</f>
        <v>0</v>
      </c>
    </row>
    <row r="277" spans="1:5" hidden="1" x14ac:dyDescent="0.25">
      <c r="A277" s="683"/>
      <c r="B277" s="684"/>
      <c r="C277" s="112">
        <f>'натур показатели патриотика'!C251</f>
        <v>0</v>
      </c>
      <c r="D277" s="67">
        <f>'натур показатели патриотика'!D251</f>
        <v>0</v>
      </c>
      <c r="E277" s="171">
        <f>'таланты+инициативы0,28'!D328</f>
        <v>0</v>
      </c>
    </row>
    <row r="278" spans="1:5" hidden="1" x14ac:dyDescent="0.25">
      <c r="A278" s="683"/>
      <c r="B278" s="684"/>
      <c r="C278" s="112">
        <f>'натур показатели патриотика'!C252</f>
        <v>0</v>
      </c>
      <c r="D278" s="67">
        <f>'натур показатели патриотика'!D252</f>
        <v>0</v>
      </c>
      <c r="E278" s="171">
        <f>'таланты+инициативы0,28'!D329</f>
        <v>0</v>
      </c>
    </row>
    <row r="279" spans="1:5" hidden="1" x14ac:dyDescent="0.25">
      <c r="A279" s="683"/>
      <c r="B279" s="684"/>
      <c r="C279" s="112">
        <f>'натур показатели патриотика'!C253</f>
        <v>0</v>
      </c>
      <c r="D279" s="67">
        <f>'натур показатели патриотика'!D253</f>
        <v>0</v>
      </c>
      <c r="E279" s="171">
        <f>'таланты+инициативы0,28'!D330</f>
        <v>0</v>
      </c>
    </row>
    <row r="280" spans="1:5" hidden="1" x14ac:dyDescent="0.25">
      <c r="A280" s="683"/>
      <c r="B280" s="684"/>
      <c r="C280" s="112">
        <f>'натур показатели патриотика'!C254</f>
        <v>0</v>
      </c>
      <c r="D280" s="67">
        <f>'натур показатели патриотика'!D254</f>
        <v>0</v>
      </c>
      <c r="E280" s="171">
        <f>'таланты+инициативы0,28'!D331</f>
        <v>0</v>
      </c>
    </row>
    <row r="281" spans="1:5" hidden="1" x14ac:dyDescent="0.25">
      <c r="A281" s="683"/>
      <c r="B281" s="684"/>
      <c r="C281" s="112">
        <f>'натур показатели патриотика'!C255</f>
        <v>0</v>
      </c>
      <c r="D281" s="67">
        <f>'натур показатели патриотика'!D255</f>
        <v>0</v>
      </c>
      <c r="E281" s="171">
        <f>'таланты+инициативы0,28'!D332</f>
        <v>0</v>
      </c>
    </row>
    <row r="282" spans="1:5" hidden="1" x14ac:dyDescent="0.25">
      <c r="A282" s="683"/>
      <c r="B282" s="684"/>
      <c r="C282" s="112">
        <f>'натур показатели патриотика'!C256</f>
        <v>0</v>
      </c>
      <c r="D282" s="67">
        <f>'натур показатели патриотика'!D256</f>
        <v>0</v>
      </c>
      <c r="E282" s="171">
        <f>'таланты+инициативы0,28'!D333</f>
        <v>0</v>
      </c>
    </row>
    <row r="283" spans="1:5" hidden="1" x14ac:dyDescent="0.25">
      <c r="A283" s="683"/>
      <c r="B283" s="684"/>
      <c r="C283" s="112">
        <f>'натур показатели патриотика'!C257</f>
        <v>0</v>
      </c>
      <c r="D283" s="67">
        <f>'натур показатели патриотика'!D257</f>
        <v>0</v>
      </c>
      <c r="E283" s="171">
        <f>'таланты+инициативы0,28'!D334</f>
        <v>0</v>
      </c>
    </row>
    <row r="284" spans="1:5" hidden="1" x14ac:dyDescent="0.25">
      <c r="A284" s="683"/>
      <c r="B284" s="684"/>
      <c r="C284" s="112">
        <f>'натур показатели патриотика'!C258</f>
        <v>0</v>
      </c>
      <c r="D284" s="67">
        <f>'натур показатели патриотика'!D258</f>
        <v>0</v>
      </c>
      <c r="E284" s="171">
        <f>'таланты+инициативы0,28'!D335</f>
        <v>0</v>
      </c>
    </row>
    <row r="285" spans="1:5" hidden="1" x14ac:dyDescent="0.25">
      <c r="A285" s="683"/>
      <c r="B285" s="684"/>
      <c r="C285" s="112">
        <f>'натур показатели патриотика'!C259</f>
        <v>0</v>
      </c>
      <c r="D285" s="67">
        <f>'натур показатели патриотика'!D259</f>
        <v>0</v>
      </c>
      <c r="E285" s="171">
        <f>'таланты+инициативы0,28'!D336</f>
        <v>0</v>
      </c>
    </row>
    <row r="286" spans="1:5" hidden="1" x14ac:dyDescent="0.25">
      <c r="A286" s="683"/>
      <c r="B286" s="684"/>
      <c r="C286" s="112">
        <f>'натур показатели патриотика'!C260</f>
        <v>0</v>
      </c>
      <c r="D286" s="67">
        <f>'натур показатели патриотика'!D260</f>
        <v>0</v>
      </c>
      <c r="E286" s="171">
        <f>'таланты+инициативы0,28'!D337</f>
        <v>0</v>
      </c>
    </row>
    <row r="287" spans="1:5" hidden="1" x14ac:dyDescent="0.25">
      <c r="A287" s="683"/>
      <c r="B287" s="684"/>
      <c r="C287" s="112">
        <f>'натур показатели патриотика'!C261</f>
        <v>0</v>
      </c>
      <c r="D287" s="67">
        <f>'натур показатели патриотика'!D261</f>
        <v>0</v>
      </c>
      <c r="E287" s="171">
        <f>'таланты+инициативы0,28'!D338</f>
        <v>0</v>
      </c>
    </row>
    <row r="288" spans="1:5" hidden="1" x14ac:dyDescent="0.25">
      <c r="A288" s="683"/>
      <c r="B288" s="684"/>
      <c r="C288" s="112">
        <f>'натур показатели патриотика'!C262</f>
        <v>0</v>
      </c>
      <c r="D288" s="67">
        <f>'натур показатели патриотика'!D262</f>
        <v>0</v>
      </c>
      <c r="E288" s="171">
        <f>'таланты+инициативы0,28'!D339</f>
        <v>0</v>
      </c>
    </row>
    <row r="289" spans="1:5" hidden="1" x14ac:dyDescent="0.25">
      <c r="A289" s="683"/>
      <c r="B289" s="684"/>
      <c r="C289" s="112">
        <f>'натур показатели патриотика'!C263</f>
        <v>0</v>
      </c>
      <c r="D289" s="67">
        <f>'натур показатели патриотика'!D263</f>
        <v>0</v>
      </c>
      <c r="E289" s="171">
        <f>'таланты+инициативы0,28'!D340</f>
        <v>0</v>
      </c>
    </row>
    <row r="290" spans="1:5" hidden="1" x14ac:dyDescent="0.25">
      <c r="A290" s="683"/>
      <c r="B290" s="684"/>
      <c r="C290" s="112">
        <f>'натур показатели патриотика'!C264</f>
        <v>0</v>
      </c>
      <c r="D290" s="67">
        <f>'натур показатели патриотика'!D264</f>
        <v>0</v>
      </c>
      <c r="E290" s="171">
        <f>'таланты+инициативы0,28'!D341</f>
        <v>0</v>
      </c>
    </row>
    <row r="291" spans="1:5" hidden="1" x14ac:dyDescent="0.25">
      <c r="A291" s="683"/>
      <c r="B291" s="684"/>
      <c r="C291" s="112">
        <f>'натур показатели патриотика'!C265</f>
        <v>0</v>
      </c>
      <c r="D291" s="67">
        <f>'натур показатели патриотика'!D265</f>
        <v>0</v>
      </c>
      <c r="E291" s="171">
        <f>'таланты+инициативы0,28'!D342</f>
        <v>0</v>
      </c>
    </row>
    <row r="292" spans="1:5" hidden="1" x14ac:dyDescent="0.25">
      <c r="A292" s="683"/>
      <c r="B292" s="684"/>
      <c r="C292" s="112">
        <f>'натур показатели патриотика'!C266</f>
        <v>0</v>
      </c>
      <c r="D292" s="67">
        <f>'натур показатели патриотика'!D266</f>
        <v>0</v>
      </c>
      <c r="E292" s="171">
        <f>'таланты+инициативы0,28'!D343</f>
        <v>0</v>
      </c>
    </row>
    <row r="293" spans="1:5" hidden="1" x14ac:dyDescent="0.25">
      <c r="A293" s="683"/>
      <c r="B293" s="684"/>
      <c r="C293" s="112">
        <f>'натур показатели патриотика'!C267</f>
        <v>0</v>
      </c>
      <c r="D293" s="67">
        <f>'натур показатели патриотика'!D267</f>
        <v>0</v>
      </c>
      <c r="E293" s="171">
        <f>'таланты+инициативы0,28'!D344</f>
        <v>0</v>
      </c>
    </row>
    <row r="294" spans="1:5" hidden="1" x14ac:dyDescent="0.25">
      <c r="A294" s="683"/>
      <c r="B294" s="684"/>
      <c r="C294" s="112">
        <f>'натур показатели патриотика'!C268</f>
        <v>0</v>
      </c>
      <c r="D294" s="67">
        <f>'натур показатели патриотика'!D268</f>
        <v>0</v>
      </c>
      <c r="E294" s="171">
        <f>'таланты+инициативы0,28'!D345</f>
        <v>0</v>
      </c>
    </row>
    <row r="295" spans="1:5" hidden="1" x14ac:dyDescent="0.25">
      <c r="A295" s="683"/>
      <c r="B295" s="684"/>
      <c r="C295" s="112">
        <f>'натур показатели патриотика'!C269</f>
        <v>0</v>
      </c>
      <c r="D295" s="67">
        <f>'натур показатели патриотика'!D269</f>
        <v>0</v>
      </c>
      <c r="E295" s="171">
        <f>'таланты+инициативы0,28'!D346</f>
        <v>0</v>
      </c>
    </row>
    <row r="296" spans="1:5" hidden="1" x14ac:dyDescent="0.25">
      <c r="A296" s="683"/>
      <c r="B296" s="684"/>
      <c r="C296" s="112">
        <f>'натур показатели патриотика'!C270</f>
        <v>0</v>
      </c>
      <c r="D296" s="67">
        <f>'натур показатели патриотика'!D270</f>
        <v>0</v>
      </c>
      <c r="E296" s="171">
        <f>'таланты+инициативы0,28'!D347</f>
        <v>0</v>
      </c>
    </row>
    <row r="297" spans="1:5" hidden="1" x14ac:dyDescent="0.25">
      <c r="A297" s="683"/>
      <c r="B297" s="684"/>
      <c r="C297" s="112">
        <f>'натур показатели патриотика'!C271</f>
        <v>0</v>
      </c>
      <c r="D297" s="67">
        <f>'натур показатели патриотика'!D271</f>
        <v>0</v>
      </c>
      <c r="E297" s="171">
        <f>'таланты+инициативы0,28'!D348</f>
        <v>0</v>
      </c>
    </row>
    <row r="298" spans="1:5" hidden="1" x14ac:dyDescent="0.25">
      <c r="A298" s="683"/>
      <c r="B298" s="684"/>
      <c r="C298" s="112">
        <f>'натур показатели патриотика'!C272</f>
        <v>0</v>
      </c>
      <c r="D298" s="67">
        <f>'натур показатели патриотика'!D272</f>
        <v>0</v>
      </c>
      <c r="E298" s="171">
        <f>'таланты+инициативы0,28'!D349</f>
        <v>0</v>
      </c>
    </row>
    <row r="299" spans="1:5" hidden="1" x14ac:dyDescent="0.25">
      <c r="A299" s="683"/>
      <c r="B299" s="684"/>
      <c r="C299" s="112">
        <f>'натур показатели патриотика'!C273</f>
        <v>0</v>
      </c>
      <c r="D299" s="67">
        <f>'натур показатели патриотика'!D273</f>
        <v>0</v>
      </c>
      <c r="E299" s="171">
        <f>'таланты+инициативы0,28'!D350</f>
        <v>0</v>
      </c>
    </row>
    <row r="300" spans="1:5" hidden="1" x14ac:dyDescent="0.25">
      <c r="A300" s="683"/>
      <c r="B300" s="684"/>
      <c r="C300" s="112">
        <f>'натур показатели патриотика'!C274</f>
        <v>0</v>
      </c>
      <c r="D300" s="67">
        <f>'натур показатели патриотика'!D274</f>
        <v>0</v>
      </c>
      <c r="E300" s="171">
        <f>'таланты+инициативы0,28'!D351</f>
        <v>0</v>
      </c>
    </row>
    <row r="301" spans="1:5" hidden="1" x14ac:dyDescent="0.25">
      <c r="A301" s="683"/>
      <c r="B301" s="684"/>
      <c r="C301" s="112">
        <f>'натур показатели патриотика'!C275</f>
        <v>0</v>
      </c>
      <c r="D301" s="67">
        <f>'натур показатели патриотика'!D275</f>
        <v>0</v>
      </c>
      <c r="E301" s="171">
        <f>'таланты+инициативы0,28'!D352</f>
        <v>0</v>
      </c>
    </row>
    <row r="302" spans="1:5" hidden="1" x14ac:dyDescent="0.25">
      <c r="A302" s="683"/>
      <c r="B302" s="684"/>
      <c r="C302" s="112">
        <f>'натур показатели патриотика'!C276</f>
        <v>0</v>
      </c>
      <c r="D302" s="67">
        <f>'натур показатели патриотика'!D276</f>
        <v>0</v>
      </c>
      <c r="E302" s="171">
        <f>'таланты+инициативы0,28'!D353</f>
        <v>0</v>
      </c>
    </row>
    <row r="303" spans="1:5" hidden="1" x14ac:dyDescent="0.25">
      <c r="A303" s="683"/>
      <c r="B303" s="684"/>
      <c r="C303" s="112">
        <f>'натур показатели патриотика'!C277</f>
        <v>0</v>
      </c>
      <c r="D303" s="67">
        <f>'натур показатели патриотика'!D277</f>
        <v>0</v>
      </c>
      <c r="E303" s="171">
        <f>'таланты+инициативы0,28'!D354</f>
        <v>0</v>
      </c>
    </row>
    <row r="304" spans="1:5" hidden="1" x14ac:dyDescent="0.25">
      <c r="A304" s="683"/>
      <c r="B304" s="684"/>
      <c r="C304" s="112">
        <f>'натур показатели патриотика'!C278</f>
        <v>0</v>
      </c>
      <c r="D304" s="67">
        <f>'натур показатели патриотика'!D278</f>
        <v>0</v>
      </c>
      <c r="E304" s="171">
        <f>'таланты+инициативы0,28'!D355</f>
        <v>0</v>
      </c>
    </row>
    <row r="305" spans="1:5" hidden="1" x14ac:dyDescent="0.25">
      <c r="A305" s="683"/>
      <c r="B305" s="684"/>
      <c r="C305" s="112">
        <f>'натур показатели патриотика'!C279</f>
        <v>0</v>
      </c>
      <c r="D305" s="67">
        <f>'натур показатели патриотика'!D279</f>
        <v>0</v>
      </c>
      <c r="E305" s="171">
        <f>'таланты+инициативы0,28'!D356</f>
        <v>0</v>
      </c>
    </row>
    <row r="306" spans="1:5" hidden="1" x14ac:dyDescent="0.25">
      <c r="A306" s="683"/>
      <c r="B306" s="684"/>
      <c r="C306" s="112">
        <f>'натур показатели патриотика'!C280</f>
        <v>0</v>
      </c>
      <c r="D306" s="67">
        <f>'натур показатели патриотика'!D280</f>
        <v>0</v>
      </c>
      <c r="E306" s="171">
        <f>'таланты+инициативы0,28'!D357</f>
        <v>0</v>
      </c>
    </row>
    <row r="307" spans="1:5" hidden="1" x14ac:dyDescent="0.25">
      <c r="A307" s="683"/>
      <c r="B307" s="684"/>
      <c r="C307" s="112">
        <f>'натур показатели патриотика'!C281</f>
        <v>0</v>
      </c>
      <c r="D307" s="67">
        <f>'натур показатели патриотика'!D281</f>
        <v>0</v>
      </c>
      <c r="E307" s="171">
        <f>'таланты+инициативы0,28'!D358</f>
        <v>0</v>
      </c>
    </row>
    <row r="308" spans="1:5" hidden="1" x14ac:dyDescent="0.25">
      <c r="A308" s="683"/>
      <c r="B308" s="684"/>
      <c r="C308" s="112">
        <f>'натур показатели патриотика'!C282</f>
        <v>0</v>
      </c>
      <c r="D308" s="67">
        <f>'натур показатели патриотика'!D282</f>
        <v>0</v>
      </c>
      <c r="E308" s="171">
        <f>'таланты+инициативы0,28'!D359</f>
        <v>0</v>
      </c>
    </row>
    <row r="309" spans="1:5" hidden="1" x14ac:dyDescent="0.25">
      <c r="A309" s="683"/>
      <c r="B309" s="684"/>
      <c r="C309" s="112">
        <f>'натур показатели патриотика'!C283</f>
        <v>0</v>
      </c>
      <c r="D309" s="67">
        <f>'натур показатели патриотика'!D283</f>
        <v>0</v>
      </c>
      <c r="E309" s="171">
        <f>'таланты+инициативы0,28'!D360</f>
        <v>0</v>
      </c>
    </row>
    <row r="310" spans="1:5" hidden="1" x14ac:dyDescent="0.25">
      <c r="A310" s="683"/>
      <c r="B310" s="684"/>
      <c r="C310" s="112">
        <f>'натур показатели патриотика'!C284</f>
        <v>0</v>
      </c>
      <c r="D310" s="67">
        <f>'натур показатели патриотика'!D284</f>
        <v>0</v>
      </c>
      <c r="E310" s="171">
        <f>'таланты+инициативы0,28'!D361</f>
        <v>0</v>
      </c>
    </row>
    <row r="311" spans="1:5" hidden="1" x14ac:dyDescent="0.25">
      <c r="A311" s="683"/>
      <c r="B311" s="684"/>
      <c r="C311" s="112">
        <f>'натур показатели патриотика'!C285</f>
        <v>0</v>
      </c>
      <c r="D311" s="67">
        <f>'натур показатели патриотика'!D285</f>
        <v>0</v>
      </c>
      <c r="E311" s="171">
        <f>'таланты+инициативы0,28'!D362</f>
        <v>0</v>
      </c>
    </row>
    <row r="312" spans="1:5" hidden="1" x14ac:dyDescent="0.25">
      <c r="A312" s="683"/>
      <c r="B312" s="684"/>
      <c r="C312" s="112">
        <f>'натур показатели патриотика'!C286</f>
        <v>0</v>
      </c>
      <c r="D312" s="67">
        <f>'натур показатели патриотика'!D286</f>
        <v>0</v>
      </c>
      <c r="E312" s="171">
        <f>'таланты+инициативы0,28'!D363</f>
        <v>0</v>
      </c>
    </row>
    <row r="313" spans="1:5" hidden="1" x14ac:dyDescent="0.25">
      <c r="A313" s="683"/>
      <c r="B313" s="684"/>
      <c r="C313" s="112">
        <f>'натур показатели патриотика'!C287</f>
        <v>0</v>
      </c>
      <c r="D313" s="67">
        <f>'натур показатели патриотика'!D287</f>
        <v>0</v>
      </c>
      <c r="E313" s="171">
        <f>'таланты+инициативы0,28'!D364</f>
        <v>0</v>
      </c>
    </row>
    <row r="314" spans="1:5" hidden="1" x14ac:dyDescent="0.25">
      <c r="A314" s="683"/>
      <c r="B314" s="684"/>
      <c r="C314" s="112">
        <f>'натур показатели патриотика'!C288</f>
        <v>0</v>
      </c>
      <c r="D314" s="67">
        <f>'натур показатели патриотика'!D288</f>
        <v>0</v>
      </c>
      <c r="E314" s="171">
        <f>'таланты+инициативы0,28'!D365</f>
        <v>0</v>
      </c>
    </row>
    <row r="315" spans="1:5" hidden="1" x14ac:dyDescent="0.25">
      <c r="A315" s="683"/>
      <c r="B315" s="684"/>
      <c r="C315" s="112">
        <f>'натур показатели патриотика'!C289</f>
        <v>0</v>
      </c>
      <c r="D315" s="67">
        <f>'натур показатели патриотика'!D289</f>
        <v>0</v>
      </c>
      <c r="E315" s="171">
        <f>'таланты+инициативы0,28'!D366</f>
        <v>0</v>
      </c>
    </row>
    <row r="316" spans="1:5" hidden="1" x14ac:dyDescent="0.25">
      <c r="A316" s="683"/>
      <c r="B316" s="684"/>
      <c r="C316" s="112">
        <f>'натур показатели патриотика'!C290</f>
        <v>0</v>
      </c>
      <c r="D316" s="67">
        <f>'натур показатели патриотика'!D290</f>
        <v>0</v>
      </c>
      <c r="E316" s="171">
        <f>'таланты+инициативы0,28'!D367</f>
        <v>0</v>
      </c>
    </row>
    <row r="317" spans="1:5" hidden="1" x14ac:dyDescent="0.25">
      <c r="A317" s="683"/>
      <c r="B317" s="684"/>
      <c r="C317" s="112">
        <f>'натур показатели патриотика'!C291</f>
        <v>0</v>
      </c>
      <c r="D317" s="67">
        <f>'натур показатели патриотика'!D291</f>
        <v>0</v>
      </c>
      <c r="E317" s="171">
        <f>'таланты+инициативы0,28'!D368</f>
        <v>0</v>
      </c>
    </row>
    <row r="318" spans="1:5" hidden="1" x14ac:dyDescent="0.25">
      <c r="A318" s="683"/>
      <c r="B318" s="684"/>
      <c r="C318" s="112">
        <f>'натур показатели патриотика'!C292</f>
        <v>0</v>
      </c>
      <c r="D318" s="67">
        <f>'натур показатели патриотика'!D292</f>
        <v>0</v>
      </c>
      <c r="E318" s="171">
        <f>'таланты+инициативы0,28'!D369</f>
        <v>0</v>
      </c>
    </row>
    <row r="319" spans="1:5" hidden="1" x14ac:dyDescent="0.25">
      <c r="A319" s="683"/>
      <c r="B319" s="684"/>
      <c r="C319" s="112">
        <f>'натур показатели патриотика'!C293</f>
        <v>0</v>
      </c>
      <c r="D319" s="67">
        <f>'натур показатели патриотика'!D293</f>
        <v>0</v>
      </c>
      <c r="E319" s="171">
        <f>'таланты+инициативы0,28'!D370</f>
        <v>0</v>
      </c>
    </row>
    <row r="320" spans="1:5" hidden="1" x14ac:dyDescent="0.25">
      <c r="A320" s="683"/>
      <c r="B320" s="684"/>
      <c r="C320" s="112">
        <f>'натур показатели патриотика'!C294</f>
        <v>0</v>
      </c>
      <c r="D320" s="67">
        <f>'натур показатели патриотика'!D294</f>
        <v>0</v>
      </c>
      <c r="E320" s="171">
        <f>'таланты+инициативы0,28'!D371</f>
        <v>0</v>
      </c>
    </row>
    <row r="321" spans="1:5" hidden="1" x14ac:dyDescent="0.25">
      <c r="A321" s="683"/>
      <c r="B321" s="684"/>
      <c r="C321" s="112">
        <f>'натур показатели патриотика'!C295</f>
        <v>0</v>
      </c>
      <c r="D321" s="67">
        <f>'натур показатели патриотика'!D295</f>
        <v>0</v>
      </c>
      <c r="E321" s="171">
        <f>'таланты+инициативы0,28'!D372</f>
        <v>0</v>
      </c>
    </row>
    <row r="322" spans="1:5" hidden="1" x14ac:dyDescent="0.25">
      <c r="A322" s="683"/>
      <c r="B322" s="684"/>
      <c r="C322" s="112">
        <f>'натур показатели патриотика'!C296</f>
        <v>0</v>
      </c>
      <c r="D322" s="67">
        <f>'натур показатели патриотика'!D296</f>
        <v>0</v>
      </c>
      <c r="E322" s="171">
        <f>'таланты+инициативы0,28'!D373</f>
        <v>0</v>
      </c>
    </row>
    <row r="323" spans="1:5" hidden="1" x14ac:dyDescent="0.25">
      <c r="A323" s="683"/>
      <c r="B323" s="684"/>
      <c r="C323" s="112">
        <f>'натур показатели патриотика'!C297</f>
        <v>0</v>
      </c>
      <c r="D323" s="67">
        <f>'натур показатели патриотика'!D297</f>
        <v>0</v>
      </c>
      <c r="E323" s="171">
        <f>'таланты+инициативы0,28'!D374</f>
        <v>0</v>
      </c>
    </row>
    <row r="324" spans="1:5" hidden="1" x14ac:dyDescent="0.25">
      <c r="A324" s="683"/>
      <c r="B324" s="684"/>
      <c r="C324" s="112">
        <f>'натур показатели патриотика'!C298</f>
        <v>0</v>
      </c>
      <c r="D324" s="67">
        <f>'натур показатели патриотика'!D298</f>
        <v>0</v>
      </c>
      <c r="E324" s="171">
        <f>'таланты+инициативы0,28'!D375</f>
        <v>0</v>
      </c>
    </row>
    <row r="325" spans="1:5" hidden="1" x14ac:dyDescent="0.25">
      <c r="A325" s="683"/>
      <c r="B325" s="684"/>
      <c r="C325" s="112">
        <f>'натур показатели патриотика'!C299</f>
        <v>0</v>
      </c>
      <c r="D325" s="67">
        <f>'натур показатели патриотика'!D299</f>
        <v>0</v>
      </c>
      <c r="E325" s="171">
        <f>'таланты+инициативы0,28'!D376</f>
        <v>0</v>
      </c>
    </row>
    <row r="326" spans="1:5" hidden="1" x14ac:dyDescent="0.25">
      <c r="A326" s="683"/>
      <c r="B326" s="684"/>
      <c r="C326" s="112">
        <f>'натур показатели патриотика'!C300</f>
        <v>0</v>
      </c>
      <c r="D326" s="67">
        <f>'натур показатели патриотика'!D300</f>
        <v>0</v>
      </c>
      <c r="E326" s="171">
        <f>'таланты+инициативы0,28'!D377</f>
        <v>0</v>
      </c>
    </row>
    <row r="327" spans="1:5" hidden="1" x14ac:dyDescent="0.25">
      <c r="A327" s="683"/>
      <c r="B327" s="684"/>
      <c r="C327" s="112">
        <f>'натур показатели патриотика'!C301</f>
        <v>0</v>
      </c>
      <c r="D327" s="67">
        <f>'натур показатели патриотика'!D301</f>
        <v>0</v>
      </c>
      <c r="E327" s="171">
        <f>'таланты+инициативы0,28'!D378</f>
        <v>0</v>
      </c>
    </row>
    <row r="328" spans="1:5" hidden="1" x14ac:dyDescent="0.25">
      <c r="A328" s="683"/>
      <c r="B328" s="684"/>
      <c r="C328" s="112">
        <f>'натур показатели патриотика'!C302</f>
        <v>0</v>
      </c>
      <c r="D328" s="67">
        <f>'натур показатели патриотика'!D302</f>
        <v>0</v>
      </c>
      <c r="E328" s="171">
        <f>'таланты+инициативы0,28'!D379</f>
        <v>0</v>
      </c>
    </row>
    <row r="329" spans="1:5" hidden="1" x14ac:dyDescent="0.25">
      <c r="A329" s="683"/>
      <c r="B329" s="684"/>
      <c r="C329" s="112">
        <f>'натур показатели патриотика'!C303</f>
        <v>0</v>
      </c>
      <c r="D329" s="67">
        <f>'натур показатели патриотика'!D303</f>
        <v>0</v>
      </c>
      <c r="E329" s="171">
        <f>'таланты+инициативы0,28'!D380</f>
        <v>0</v>
      </c>
    </row>
    <row r="330" spans="1:5" hidden="1" x14ac:dyDescent="0.25">
      <c r="A330" s="683"/>
      <c r="B330" s="684"/>
      <c r="C330" s="112">
        <f>'натур показатели патриотика'!C304</f>
        <v>0</v>
      </c>
      <c r="D330" s="67">
        <f>'натур показатели патриотика'!D304</f>
        <v>0</v>
      </c>
      <c r="E330" s="171">
        <f>'таланты+инициативы0,28'!D381</f>
        <v>0</v>
      </c>
    </row>
    <row r="331" spans="1:5" hidden="1" x14ac:dyDescent="0.25">
      <c r="A331" s="683"/>
      <c r="B331" s="684"/>
      <c r="C331" s="112">
        <f>'натур показатели патриотика'!C305</f>
        <v>0</v>
      </c>
      <c r="D331" s="67">
        <f>'натур показатели патриотика'!D305</f>
        <v>0</v>
      </c>
      <c r="E331" s="171">
        <f>'таланты+инициативы0,28'!D382</f>
        <v>0</v>
      </c>
    </row>
    <row r="332" spans="1:5" hidden="1" x14ac:dyDescent="0.25">
      <c r="A332" s="683"/>
      <c r="B332" s="684"/>
      <c r="C332" s="112">
        <f>'натур показатели патриотика'!C306</f>
        <v>0</v>
      </c>
      <c r="D332" s="67">
        <f>'натур показатели патриотика'!D306</f>
        <v>0</v>
      </c>
      <c r="E332" s="171">
        <f>'таланты+инициативы0,28'!D383</f>
        <v>0</v>
      </c>
    </row>
    <row r="333" spans="1:5" hidden="1" x14ac:dyDescent="0.25">
      <c r="A333" s="683"/>
      <c r="B333" s="684"/>
      <c r="C333" s="112">
        <f>'натур показатели патриотика'!C307</f>
        <v>0</v>
      </c>
      <c r="D333" s="67">
        <f>'натур показатели патриотика'!D307</f>
        <v>0</v>
      </c>
      <c r="E333" s="171">
        <f>'таланты+инициативы0,28'!D384</f>
        <v>0</v>
      </c>
    </row>
    <row r="334" spans="1:5" hidden="1" x14ac:dyDescent="0.25">
      <c r="A334" s="683"/>
      <c r="B334" s="684"/>
      <c r="C334" s="112">
        <f>'натур показатели патриотика'!C308</f>
        <v>0</v>
      </c>
      <c r="D334" s="67">
        <f>'натур показатели патриотика'!D308</f>
        <v>0</v>
      </c>
      <c r="E334" s="171">
        <f>'таланты+инициативы0,28'!D385</f>
        <v>0</v>
      </c>
    </row>
    <row r="335" spans="1:5" hidden="1" x14ac:dyDescent="0.25">
      <c r="A335" s="683"/>
      <c r="B335" s="684"/>
      <c r="C335" s="112">
        <f>'натур показатели патриотика'!C309</f>
        <v>0</v>
      </c>
      <c r="D335" s="67">
        <f>'натур показатели патриотика'!D309</f>
        <v>0</v>
      </c>
      <c r="E335" s="171">
        <f>'таланты+инициативы0,28'!D386</f>
        <v>0</v>
      </c>
    </row>
    <row r="336" spans="1:5" hidden="1" x14ac:dyDescent="0.25">
      <c r="A336" s="683"/>
      <c r="B336" s="684"/>
      <c r="C336" s="112">
        <f>'натур показатели патриотика'!C310</f>
        <v>0</v>
      </c>
      <c r="D336" s="67">
        <f>'натур показатели патриотика'!D310</f>
        <v>0</v>
      </c>
      <c r="E336" s="171">
        <f>'таланты+инициативы0,28'!D387</f>
        <v>0</v>
      </c>
    </row>
    <row r="337" spans="1:5" hidden="1" x14ac:dyDescent="0.25">
      <c r="A337" s="683"/>
      <c r="B337" s="684"/>
      <c r="C337" s="112">
        <f>'натур показатели патриотика'!C311</f>
        <v>0</v>
      </c>
      <c r="D337" s="67">
        <f>'натур показатели патриотика'!D311</f>
        <v>0</v>
      </c>
      <c r="E337" s="171">
        <f>'таланты+инициативы0,28'!D388</f>
        <v>0</v>
      </c>
    </row>
    <row r="338" spans="1:5" hidden="1" x14ac:dyDescent="0.25">
      <c r="A338" s="683"/>
      <c r="B338" s="684"/>
      <c r="C338" s="112">
        <f>'натур показатели патриотика'!C312</f>
        <v>0</v>
      </c>
      <c r="D338" s="67">
        <f>'натур показатели патриотика'!D312</f>
        <v>0</v>
      </c>
      <c r="E338" s="171">
        <f>'таланты+инициативы0,28'!D389</f>
        <v>0</v>
      </c>
    </row>
    <row r="339" spans="1:5" hidden="1" x14ac:dyDescent="0.25">
      <c r="A339" s="683"/>
      <c r="B339" s="684"/>
      <c r="C339" s="112">
        <f>'натур показатели патриотика'!C313</f>
        <v>0</v>
      </c>
      <c r="D339" s="67">
        <f>'натур показатели патриотика'!D313</f>
        <v>0</v>
      </c>
      <c r="E339" s="171">
        <f>'таланты+инициативы0,28'!D390</f>
        <v>0</v>
      </c>
    </row>
    <row r="340" spans="1:5" hidden="1" x14ac:dyDescent="0.25">
      <c r="A340" s="683"/>
      <c r="B340" s="684"/>
      <c r="C340" s="112">
        <f>'натур показатели патриотика'!C314</f>
        <v>0</v>
      </c>
      <c r="D340" s="67">
        <f>'натур показатели патриотика'!D314</f>
        <v>0</v>
      </c>
      <c r="E340" s="171">
        <f>'таланты+инициативы0,28'!D391</f>
        <v>0</v>
      </c>
    </row>
    <row r="341" spans="1:5" hidden="1" x14ac:dyDescent="0.25">
      <c r="A341" s="683"/>
      <c r="B341" s="684"/>
      <c r="C341" s="112">
        <f>'натур показатели патриотика'!C315</f>
        <v>0</v>
      </c>
      <c r="D341" s="266" t="s">
        <v>88</v>
      </c>
      <c r="E341" s="171">
        <f>'таланты+инициативы0,28'!D392</f>
        <v>0</v>
      </c>
    </row>
    <row r="342" spans="1:5" hidden="1" x14ac:dyDescent="0.25">
      <c r="A342" s="683"/>
      <c r="B342" s="684"/>
      <c r="C342" s="112">
        <f>'натур показатели патриотика'!C316</f>
        <v>0</v>
      </c>
      <c r="D342" s="266" t="s">
        <v>88</v>
      </c>
      <c r="E342" s="171">
        <f>'таланты+инициативы0,28'!D393</f>
        <v>0</v>
      </c>
    </row>
    <row r="343" spans="1:5" hidden="1" x14ac:dyDescent="0.25">
      <c r="A343" s="683"/>
      <c r="B343" s="684"/>
      <c r="C343" s="112">
        <f>'натур показатели патриотика'!C317</f>
        <v>0</v>
      </c>
      <c r="D343" s="266" t="s">
        <v>88</v>
      </c>
      <c r="E343" s="171">
        <f>'таланты+инициативы0,28'!D394</f>
        <v>0</v>
      </c>
    </row>
    <row r="344" spans="1:5" hidden="1" x14ac:dyDescent="0.25">
      <c r="A344" s="683"/>
      <c r="B344" s="684"/>
      <c r="C344" s="112">
        <f>'натур показатели патриотика'!C318</f>
        <v>0</v>
      </c>
      <c r="D344" s="266" t="s">
        <v>88</v>
      </c>
      <c r="E344" s="171">
        <f>'таланты+инициативы0,28'!D395</f>
        <v>0</v>
      </c>
    </row>
    <row r="345" spans="1:5" hidden="1" x14ac:dyDescent="0.25">
      <c r="A345" s="683"/>
      <c r="B345" s="684"/>
      <c r="C345" s="112">
        <f>'натур показатели патриотика'!C319</f>
        <v>0</v>
      </c>
      <c r="D345" s="266" t="s">
        <v>88</v>
      </c>
      <c r="E345" s="171">
        <f>'таланты+инициативы0,28'!D396</f>
        <v>0</v>
      </c>
    </row>
    <row r="346" spans="1:5" hidden="1" x14ac:dyDescent="0.25">
      <c r="A346" s="683"/>
      <c r="B346" s="684"/>
      <c r="C346" s="112">
        <f>'натур показатели патриотика'!C320</f>
        <v>0</v>
      </c>
      <c r="D346" s="266" t="s">
        <v>88</v>
      </c>
      <c r="E346" s="171">
        <f>'таланты+инициативы0,28'!D397</f>
        <v>0</v>
      </c>
    </row>
    <row r="347" spans="1:5" hidden="1" x14ac:dyDescent="0.25">
      <c r="A347" s="683"/>
      <c r="B347" s="684"/>
      <c r="C347" s="112">
        <f>'натур показатели патриотика'!C321</f>
        <v>0</v>
      </c>
      <c r="D347" s="266" t="s">
        <v>88</v>
      </c>
      <c r="E347" s="171">
        <f>'таланты+инициативы0,28'!D398</f>
        <v>0</v>
      </c>
    </row>
    <row r="348" spans="1:5" hidden="1" x14ac:dyDescent="0.25">
      <c r="A348" s="683"/>
      <c r="B348" s="684"/>
      <c r="C348" s="112">
        <f>'натур показатели патриотика'!C322</f>
        <v>0</v>
      </c>
      <c r="D348" s="266" t="s">
        <v>88</v>
      </c>
      <c r="E348" s="171">
        <f>'таланты+инициативы0,28'!D399</f>
        <v>0</v>
      </c>
    </row>
    <row r="349" spans="1:5" hidden="1" x14ac:dyDescent="0.25">
      <c r="A349" s="683"/>
      <c r="B349" s="684"/>
      <c r="C349" s="112">
        <f>'натур показатели патриотика'!C323</f>
        <v>0</v>
      </c>
      <c r="D349" s="266" t="s">
        <v>88</v>
      </c>
      <c r="E349" s="171">
        <f>'таланты+инициативы0,28'!D400</f>
        <v>0</v>
      </c>
    </row>
    <row r="350" spans="1:5" hidden="1" x14ac:dyDescent="0.25">
      <c r="A350" s="683"/>
      <c r="B350" s="684"/>
      <c r="C350" s="112">
        <f>'натур показатели патриотика'!C324</f>
        <v>0</v>
      </c>
      <c r="D350" s="266" t="s">
        <v>88</v>
      </c>
      <c r="E350" s="171">
        <f>'таланты+инициативы0,28'!D401</f>
        <v>0</v>
      </c>
    </row>
    <row r="351" spans="1:5" hidden="1" x14ac:dyDescent="0.25">
      <c r="A351" s="683"/>
      <c r="B351" s="684"/>
      <c r="C351" s="112">
        <f>'натур показатели патриотика'!C325</f>
        <v>0</v>
      </c>
      <c r="D351" s="266" t="s">
        <v>88</v>
      </c>
      <c r="E351" s="171">
        <f>'таланты+инициативы0,28'!D402</f>
        <v>0</v>
      </c>
    </row>
    <row r="352" spans="1:5" hidden="1" x14ac:dyDescent="0.25">
      <c r="A352" s="683"/>
      <c r="B352" s="684"/>
      <c r="C352" s="112">
        <f>'натур показатели патриотика'!C326</f>
        <v>0</v>
      </c>
      <c r="D352" s="266" t="s">
        <v>88</v>
      </c>
      <c r="E352" s="171">
        <f>'таланты+инициативы0,28'!D403</f>
        <v>0</v>
      </c>
    </row>
    <row r="353" spans="1:5" hidden="1" x14ac:dyDescent="0.25">
      <c r="A353" s="683"/>
      <c r="B353" s="684"/>
      <c r="C353" s="112">
        <f>'натур показатели патриотика'!C327</f>
        <v>0</v>
      </c>
      <c r="D353" s="266" t="s">
        <v>88</v>
      </c>
      <c r="E353" s="171">
        <f>'таланты+инициативы0,28'!D404</f>
        <v>0</v>
      </c>
    </row>
    <row r="354" spans="1:5" hidden="1" x14ac:dyDescent="0.25">
      <c r="A354" s="683"/>
      <c r="B354" s="684"/>
      <c r="C354" s="112">
        <f>'натур показатели патриотика'!C328</f>
        <v>0</v>
      </c>
      <c r="D354" s="266" t="s">
        <v>88</v>
      </c>
      <c r="E354" s="171">
        <f>'таланты+инициативы0,28'!D405</f>
        <v>0</v>
      </c>
    </row>
    <row r="355" spans="1:5" hidden="1" x14ac:dyDescent="0.25">
      <c r="A355" s="683"/>
      <c r="B355" s="684"/>
      <c r="C355" s="112">
        <f>'натур показатели патриотика'!C329</f>
        <v>0</v>
      </c>
      <c r="D355" s="266" t="s">
        <v>88</v>
      </c>
      <c r="E355" s="171">
        <f>'таланты+инициативы0,28'!D406</f>
        <v>0</v>
      </c>
    </row>
    <row r="356" spans="1:5" hidden="1" x14ac:dyDescent="0.25">
      <c r="A356" s="683"/>
      <c r="B356" s="684"/>
      <c r="C356" s="112">
        <f>'натур показатели патриотика'!C330</f>
        <v>0</v>
      </c>
      <c r="D356" s="266" t="s">
        <v>88</v>
      </c>
      <c r="E356" s="171">
        <f>'таланты+инициативы0,28'!D407</f>
        <v>0</v>
      </c>
    </row>
    <row r="357" spans="1:5" hidden="1" x14ac:dyDescent="0.25">
      <c r="A357" s="683"/>
      <c r="B357" s="684"/>
      <c r="C357" s="112">
        <f>'натур показатели патриотика'!C331</f>
        <v>0</v>
      </c>
      <c r="D357" s="266" t="s">
        <v>88</v>
      </c>
      <c r="E357" s="171">
        <f>'таланты+инициативы0,28'!D408</f>
        <v>0</v>
      </c>
    </row>
    <row r="358" spans="1:5" hidden="1" x14ac:dyDescent="0.25">
      <c r="A358" s="683"/>
      <c r="B358" s="684"/>
      <c r="C358" s="112">
        <f>'натур показатели патриотика'!C332</f>
        <v>0</v>
      </c>
      <c r="D358" s="266" t="s">
        <v>88</v>
      </c>
      <c r="E358" s="171">
        <f>'таланты+инициативы0,28'!D409</f>
        <v>0</v>
      </c>
    </row>
    <row r="359" spans="1:5" hidden="1" x14ac:dyDescent="0.25">
      <c r="A359" s="683"/>
      <c r="B359" s="684"/>
      <c r="C359" s="112">
        <f>'натур показатели патриотика'!C333</f>
        <v>0</v>
      </c>
      <c r="D359" s="266" t="s">
        <v>88</v>
      </c>
      <c r="E359" s="171">
        <f>'таланты+инициативы0,28'!D410</f>
        <v>0</v>
      </c>
    </row>
    <row r="360" spans="1:5" hidden="1" x14ac:dyDescent="0.25">
      <c r="A360" s="683"/>
      <c r="B360" s="684"/>
      <c r="C360" s="112">
        <f>'натур показатели патриотика'!C334</f>
        <v>0</v>
      </c>
      <c r="D360" s="266" t="s">
        <v>88</v>
      </c>
      <c r="E360" s="171">
        <f>'таланты+инициативы0,28'!D411</f>
        <v>0</v>
      </c>
    </row>
    <row r="361" spans="1:5" hidden="1" x14ac:dyDescent="0.25">
      <c r="A361" s="683"/>
      <c r="B361" s="684"/>
      <c r="C361" s="112">
        <f>'натур показатели патриотика'!C335</f>
        <v>0</v>
      </c>
      <c r="D361" s="266" t="s">
        <v>88</v>
      </c>
      <c r="E361" s="171">
        <f>'таланты+инициативы0,28'!D412</f>
        <v>0</v>
      </c>
    </row>
    <row r="362" spans="1:5" hidden="1" x14ac:dyDescent="0.25">
      <c r="A362" s="683"/>
      <c r="B362" s="684"/>
      <c r="C362" s="112">
        <f>'натур показатели патриотика'!C336</f>
        <v>0</v>
      </c>
      <c r="D362" s="266" t="s">
        <v>88</v>
      </c>
      <c r="E362" s="171">
        <f>'таланты+инициативы0,28'!D413</f>
        <v>0</v>
      </c>
    </row>
    <row r="363" spans="1:5" hidden="1" x14ac:dyDescent="0.25">
      <c r="A363" s="683"/>
      <c r="B363" s="684"/>
      <c r="C363" s="112">
        <f>'натур показатели патриотика'!C337</f>
        <v>0</v>
      </c>
      <c r="D363" s="266" t="s">
        <v>88</v>
      </c>
      <c r="E363" s="171">
        <f>'таланты+инициативы0,28'!D414</f>
        <v>0</v>
      </c>
    </row>
    <row r="364" spans="1:5" hidden="1" x14ac:dyDescent="0.25">
      <c r="A364" s="683"/>
      <c r="B364" s="684"/>
      <c r="C364" s="112">
        <f>'натур показатели патриотика'!C338</f>
        <v>0</v>
      </c>
      <c r="D364" s="266" t="s">
        <v>88</v>
      </c>
      <c r="E364" s="171">
        <f>'таланты+инициативы0,28'!D415</f>
        <v>0</v>
      </c>
    </row>
    <row r="365" spans="1:5" hidden="1" x14ac:dyDescent="0.25">
      <c r="A365" s="683"/>
      <c r="B365" s="684"/>
      <c r="C365" s="112">
        <f>'натур показатели патриотика'!C339</f>
        <v>0</v>
      </c>
      <c r="D365" s="266" t="s">
        <v>88</v>
      </c>
      <c r="E365" s="171">
        <f>'таланты+инициативы0,28'!D416</f>
        <v>0</v>
      </c>
    </row>
    <row r="366" spans="1:5" hidden="1" x14ac:dyDescent="0.25">
      <c r="A366" s="683"/>
      <c r="B366" s="684"/>
      <c r="C366" s="112">
        <f>'натур показатели патриотика'!C340</f>
        <v>0</v>
      </c>
      <c r="D366" s="266" t="s">
        <v>88</v>
      </c>
      <c r="E366" s="171">
        <f>'таланты+инициативы0,28'!D417</f>
        <v>0</v>
      </c>
    </row>
    <row r="367" spans="1:5" hidden="1" x14ac:dyDescent="0.25">
      <c r="A367" s="683"/>
      <c r="B367" s="684"/>
      <c r="C367" s="112">
        <f>'натур показатели патриотика'!C341</f>
        <v>0</v>
      </c>
      <c r="D367" s="266" t="s">
        <v>88</v>
      </c>
      <c r="E367" s="171">
        <f>'таланты+инициативы0,28'!D418</f>
        <v>0</v>
      </c>
    </row>
    <row r="368" spans="1:5" hidden="1" x14ac:dyDescent="0.25">
      <c r="A368" s="683"/>
      <c r="B368" s="684"/>
      <c r="C368" s="112">
        <f>'натур показатели патриотика'!C342</f>
        <v>0</v>
      </c>
      <c r="D368" s="266" t="s">
        <v>88</v>
      </c>
      <c r="E368" s="171">
        <f>'таланты+инициативы0,28'!D419</f>
        <v>0</v>
      </c>
    </row>
    <row r="369" spans="1:5" hidden="1" x14ac:dyDescent="0.25">
      <c r="A369" s="683"/>
      <c r="B369" s="684"/>
      <c r="C369" s="112">
        <f>'натур показатели патриотика'!C343</f>
        <v>0</v>
      </c>
      <c r="D369" s="266" t="s">
        <v>88</v>
      </c>
      <c r="E369" s="171">
        <f>'таланты+инициативы0,28'!D420</f>
        <v>0</v>
      </c>
    </row>
    <row r="370" spans="1:5" hidden="1" x14ac:dyDescent="0.25">
      <c r="A370" s="683"/>
      <c r="B370" s="684"/>
      <c r="C370" s="112">
        <f>'натур показатели патриотика'!C344</f>
        <v>0</v>
      </c>
      <c r="D370" s="266" t="s">
        <v>88</v>
      </c>
      <c r="E370" s="171">
        <f>'таланты+инициативы0,28'!D421</f>
        <v>0</v>
      </c>
    </row>
    <row r="371" spans="1:5" hidden="1" x14ac:dyDescent="0.25">
      <c r="A371" s="683"/>
      <c r="B371" s="684"/>
      <c r="C371" s="112">
        <f>'натур показатели патриотика'!C345</f>
        <v>0</v>
      </c>
      <c r="D371" s="266" t="s">
        <v>88</v>
      </c>
      <c r="E371" s="171">
        <f>'таланты+инициативы0,28'!D422</f>
        <v>0</v>
      </c>
    </row>
    <row r="372" spans="1:5" hidden="1" x14ac:dyDescent="0.25">
      <c r="A372" s="683"/>
      <c r="B372" s="684"/>
      <c r="C372" s="112">
        <f>'натур показатели патриотика'!C346</f>
        <v>0</v>
      </c>
      <c r="D372" s="266" t="s">
        <v>88</v>
      </c>
      <c r="E372" s="171">
        <f>'таланты+инициативы0,28'!D423</f>
        <v>0</v>
      </c>
    </row>
    <row r="373" spans="1:5" hidden="1" x14ac:dyDescent="0.25">
      <c r="A373" s="683"/>
      <c r="B373" s="684"/>
      <c r="C373" s="112">
        <f>'натур показатели патриотика'!C347</f>
        <v>0</v>
      </c>
      <c r="D373" s="266" t="s">
        <v>88</v>
      </c>
      <c r="E373" s="171">
        <f>'таланты+инициативы0,28'!D424</f>
        <v>0</v>
      </c>
    </row>
    <row r="374" spans="1:5" hidden="1" x14ac:dyDescent="0.25">
      <c r="A374" s="683"/>
      <c r="B374" s="684"/>
      <c r="C374" s="112">
        <f>'натур показатели патриотика'!C348</f>
        <v>0</v>
      </c>
      <c r="D374" s="266" t="s">
        <v>88</v>
      </c>
      <c r="E374" s="171">
        <f>'таланты+инициативы0,28'!D425</f>
        <v>0</v>
      </c>
    </row>
    <row r="375" spans="1:5" hidden="1" x14ac:dyDescent="0.25">
      <c r="A375" s="683"/>
      <c r="B375" s="684"/>
      <c r="C375" s="112">
        <f>'натур показатели патриотика'!C349</f>
        <v>0</v>
      </c>
      <c r="D375" s="266" t="s">
        <v>88</v>
      </c>
      <c r="E375" s="171">
        <f>'таланты+инициативы0,28'!D426</f>
        <v>0</v>
      </c>
    </row>
    <row r="376" spans="1:5" hidden="1" x14ac:dyDescent="0.25">
      <c r="A376" s="683"/>
      <c r="B376" s="684"/>
      <c r="C376" s="112">
        <f>'натур показатели патриотика'!C350</f>
        <v>0</v>
      </c>
      <c r="D376" s="266" t="s">
        <v>88</v>
      </c>
      <c r="E376" s="171">
        <f>'таланты+инициативы0,28'!D427</f>
        <v>0</v>
      </c>
    </row>
    <row r="377" spans="1:5" hidden="1" x14ac:dyDescent="0.25">
      <c r="A377" s="683"/>
      <c r="B377" s="684"/>
      <c r="C377" s="112">
        <f>'натур показатели патриотика'!C351</f>
        <v>0</v>
      </c>
      <c r="D377" s="266" t="s">
        <v>88</v>
      </c>
      <c r="E377" s="171">
        <f>'таланты+инициативы0,28'!D428</f>
        <v>0</v>
      </c>
    </row>
    <row r="378" spans="1:5" hidden="1" x14ac:dyDescent="0.25">
      <c r="A378" s="683"/>
      <c r="B378" s="684"/>
      <c r="C378" s="112">
        <f>'натур показатели патриотика'!C352</f>
        <v>0</v>
      </c>
      <c r="D378" s="266" t="s">
        <v>88</v>
      </c>
      <c r="E378" s="171">
        <f>'таланты+инициативы0,28'!D429</f>
        <v>0</v>
      </c>
    </row>
    <row r="379" spans="1:5" x14ac:dyDescent="0.25">
      <c r="A379" s="683"/>
      <c r="B379" s="684"/>
    </row>
    <row r="380" spans="1:5" x14ac:dyDescent="0.25">
      <c r="A380" s="683"/>
      <c r="B380" s="684"/>
    </row>
  </sheetData>
  <mergeCells count="18">
    <mergeCell ref="D1:E1"/>
    <mergeCell ref="A3:E3"/>
    <mergeCell ref="A4:E4"/>
    <mergeCell ref="C7:E7"/>
    <mergeCell ref="C8:E8"/>
    <mergeCell ref="C118:E118"/>
    <mergeCell ref="C126:E126"/>
    <mergeCell ref="C131:E131"/>
    <mergeCell ref="C133:E133"/>
    <mergeCell ref="A7:A380"/>
    <mergeCell ref="B7:B380"/>
    <mergeCell ref="C11:E11"/>
    <mergeCell ref="C15:E15"/>
    <mergeCell ref="C76:E76"/>
    <mergeCell ref="C137:E137"/>
    <mergeCell ref="C139:E139"/>
    <mergeCell ref="C77:E77"/>
    <mergeCell ref="C84:E84"/>
  </mergeCells>
  <pageMargins left="0.21" right="0.11" top="0.22" bottom="0.74803149606299213" header="0.31496062992125984" footer="0.31496062992125984"/>
  <pageSetup paperSize="9" scale="73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38"/>
  <sheetViews>
    <sheetView topLeftCell="A169" zoomScale="90" zoomScaleNormal="90" zoomScaleSheetLayoutView="85" zoomScalePageLayoutView="70" workbookViewId="0">
      <selection activeCell="F296" sqref="F296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188" customWidth="1"/>
    <col min="8" max="8" width="21.25" style="45" customWidth="1"/>
    <col min="9" max="9" width="18.625" style="45" customWidth="1"/>
    <col min="10" max="10" width="20.125" style="45" customWidth="1"/>
    <col min="11" max="11" width="12.375" style="45" bestFit="1" customWidth="1"/>
    <col min="12" max="12" width="14.875" style="45" customWidth="1"/>
    <col min="13" max="16384" width="8.875" style="45"/>
  </cols>
  <sheetData>
    <row r="1" spans="1:9" ht="16.5" x14ac:dyDescent="0.25">
      <c r="A1" s="685" t="str">
        <f>'патриотика0,31'!A1</f>
        <v>Учреждение: Муниципальное бюджетное учреждение  «Молодежный центр » Северо- Енисейского района</v>
      </c>
      <c r="B1" s="685"/>
      <c r="C1" s="685"/>
      <c r="D1" s="685"/>
      <c r="E1" s="685"/>
      <c r="F1" s="685"/>
      <c r="G1" s="685"/>
      <c r="H1" s="685"/>
      <c r="I1" s="685"/>
    </row>
    <row r="2" spans="1:9" ht="16.5" x14ac:dyDescent="0.25">
      <c r="A2" s="363" t="s">
        <v>322</v>
      </c>
      <c r="B2" s="363"/>
      <c r="C2" s="363"/>
      <c r="D2" s="363"/>
      <c r="E2" s="363"/>
      <c r="F2" s="363"/>
      <c r="G2" s="363"/>
      <c r="H2" s="363"/>
      <c r="I2" s="363"/>
    </row>
    <row r="3" spans="1:9" ht="58.15" customHeight="1" x14ac:dyDescent="0.25">
      <c r="A3" s="85" t="s">
        <v>224</v>
      </c>
      <c r="B3" s="686" t="s">
        <v>129</v>
      </c>
      <c r="C3" s="686"/>
      <c r="D3" s="686"/>
      <c r="E3" s="686"/>
      <c r="F3" s="686"/>
      <c r="G3" s="686"/>
      <c r="H3" s="686"/>
      <c r="I3" s="686"/>
    </row>
    <row r="4" spans="1:9" ht="15.75" x14ac:dyDescent="0.25">
      <c r="A4" s="664" t="s">
        <v>52</v>
      </c>
      <c r="B4" s="664"/>
      <c r="C4" s="664"/>
      <c r="D4" s="664"/>
      <c r="E4" s="664"/>
      <c r="F4" s="7"/>
      <c r="G4" s="170"/>
      <c r="H4" s="7"/>
      <c r="I4" s="7"/>
    </row>
    <row r="5" spans="1:9" ht="15.75" x14ac:dyDescent="0.25">
      <c r="A5" s="665" t="s">
        <v>44</v>
      </c>
      <c r="B5" s="665"/>
      <c r="C5" s="665"/>
      <c r="D5" s="665"/>
      <c r="E5" s="665"/>
      <c r="F5" s="7"/>
      <c r="G5" s="170"/>
      <c r="H5" s="7"/>
      <c r="I5" s="7"/>
    </row>
    <row r="6" spans="1:9" ht="15.75" x14ac:dyDescent="0.25">
      <c r="A6" s="665" t="s">
        <v>206</v>
      </c>
      <c r="B6" s="665"/>
      <c r="C6" s="665"/>
      <c r="D6" s="665"/>
      <c r="E6" s="665"/>
      <c r="F6" s="7"/>
      <c r="G6" s="170"/>
      <c r="H6" s="7"/>
      <c r="I6" s="7"/>
    </row>
    <row r="7" spans="1:9" ht="15.75" x14ac:dyDescent="0.25">
      <c r="A7" s="567" t="s">
        <v>228</v>
      </c>
      <c r="B7" s="567"/>
      <c r="C7" s="567"/>
      <c r="D7" s="567"/>
      <c r="E7" s="567"/>
      <c r="F7" s="7"/>
      <c r="G7" s="170"/>
      <c r="H7" s="7"/>
      <c r="I7" s="7"/>
    </row>
    <row r="8" spans="1:9" ht="27.6" customHeight="1" x14ac:dyDescent="0.25">
      <c r="A8" s="102" t="s">
        <v>34</v>
      </c>
      <c r="B8" s="68" t="s">
        <v>9</v>
      </c>
      <c r="C8" s="69"/>
      <c r="D8" s="573" t="s">
        <v>10</v>
      </c>
      <c r="E8" s="574"/>
      <c r="F8" s="309" t="s">
        <v>9</v>
      </c>
      <c r="G8" s="170"/>
      <c r="H8" s="7"/>
      <c r="I8" s="7"/>
    </row>
    <row r="9" spans="1:9" ht="15.75" x14ac:dyDescent="0.25">
      <c r="A9" s="102"/>
      <c r="B9" s="357"/>
      <c r="C9" s="357"/>
      <c r="D9" s="575" t="str">
        <f>'инновации+добровольчество0,41'!D10:E10</f>
        <v>Заведующий МЦ</v>
      </c>
      <c r="E9" s="576"/>
      <c r="F9" s="70">
        <v>1</v>
      </c>
      <c r="G9" s="170"/>
      <c r="H9" s="7"/>
      <c r="I9" s="7"/>
    </row>
    <row r="10" spans="1:9" ht="15.75" x14ac:dyDescent="0.25">
      <c r="A10" s="68" t="str">
        <f>'[1]2016'!$AE$19</f>
        <v>Специалист по работе с молодежью</v>
      </c>
      <c r="B10" s="357">
        <v>5.6</v>
      </c>
      <c r="C10" s="357"/>
      <c r="D10" s="577" t="str">
        <f>'[1]2016'!$AE$25</f>
        <v>Водитель</v>
      </c>
      <c r="E10" s="578"/>
      <c r="F10" s="357">
        <v>1</v>
      </c>
      <c r="G10" s="170"/>
      <c r="H10" s="7"/>
      <c r="I10" s="7"/>
    </row>
    <row r="11" spans="1:9" ht="15.75" x14ac:dyDescent="0.25">
      <c r="A11" s="68" t="s">
        <v>97</v>
      </c>
      <c r="B11" s="357">
        <v>1</v>
      </c>
      <c r="C11" s="357"/>
      <c r="D11" s="577" t="s">
        <v>91</v>
      </c>
      <c r="E11" s="578"/>
      <c r="F11" s="357">
        <v>0.5</v>
      </c>
      <c r="G11" s="170"/>
      <c r="H11" s="7"/>
      <c r="I11" s="7"/>
    </row>
    <row r="12" spans="1:9" ht="15.75" x14ac:dyDescent="0.25">
      <c r="A12" s="102"/>
      <c r="B12" s="357"/>
      <c r="C12" s="357"/>
      <c r="D12" s="577" t="str">
        <f>'[1]2016'!$AE$26</f>
        <v xml:space="preserve">Уборщик служебных помещений </v>
      </c>
      <c r="E12" s="578"/>
      <c r="F12" s="357">
        <v>1</v>
      </c>
      <c r="G12" s="170"/>
      <c r="H12" s="7"/>
      <c r="I12" s="7"/>
    </row>
    <row r="13" spans="1:9" ht="15.75" x14ac:dyDescent="0.25">
      <c r="A13" s="71" t="s">
        <v>59</v>
      </c>
      <c r="B13" s="72">
        <f>SUM(B9:B11)</f>
        <v>6.6</v>
      </c>
      <c r="C13" s="71"/>
      <c r="D13" s="579" t="s">
        <v>59</v>
      </c>
      <c r="E13" s="580"/>
      <c r="F13" s="72">
        <f>SUM(F9:F12)</f>
        <v>3.5</v>
      </c>
      <c r="G13" s="170"/>
      <c r="H13" s="7"/>
      <c r="I13" s="7"/>
    </row>
    <row r="14" spans="1:9" ht="36" customHeight="1" x14ac:dyDescent="0.25">
      <c r="A14" s="644" t="s">
        <v>227</v>
      </c>
      <c r="B14" s="644"/>
      <c r="C14" s="644"/>
      <c r="D14" s="644"/>
      <c r="E14" s="644"/>
      <c r="F14" s="644"/>
      <c r="G14" s="644"/>
      <c r="H14" s="644"/>
      <c r="I14" s="644"/>
    </row>
    <row r="15" spans="1:9" ht="15.75" x14ac:dyDescent="0.25">
      <c r="A15" s="662" t="s">
        <v>229</v>
      </c>
      <c r="B15" s="662"/>
      <c r="C15" s="662"/>
      <c r="D15" s="662"/>
      <c r="E15" s="662"/>
      <c r="F15" s="662"/>
      <c r="G15" s="170"/>
      <c r="H15" s="7"/>
      <c r="I15" s="7"/>
    </row>
    <row r="16" spans="1:9" ht="15.75" x14ac:dyDescent="0.25">
      <c r="A16" s="10" t="s">
        <v>230</v>
      </c>
      <c r="B16" s="10"/>
      <c r="C16" s="10"/>
      <c r="D16" s="10"/>
      <c r="E16" s="7"/>
      <c r="F16" s="7"/>
      <c r="G16" s="170"/>
      <c r="H16" s="7"/>
      <c r="I16" s="7"/>
    </row>
    <row r="17" spans="1:12" ht="30" customHeight="1" x14ac:dyDescent="0.25">
      <c r="A17" s="663" t="s">
        <v>46</v>
      </c>
      <c r="B17" s="663"/>
      <c r="C17" s="663"/>
      <c r="D17" s="663"/>
      <c r="E17" s="663"/>
      <c r="F17" s="663"/>
      <c r="G17" s="170"/>
      <c r="H17" s="7"/>
      <c r="I17" s="7"/>
    </row>
    <row r="18" spans="1:12" ht="15.75" x14ac:dyDescent="0.25">
      <c r="A18" s="661"/>
      <c r="B18" s="661"/>
      <c r="C18" s="355"/>
      <c r="D18" s="159">
        <v>0.28000000000000003</v>
      </c>
      <c r="E18" s="159"/>
      <c r="F18" s="7"/>
      <c r="G18" s="170"/>
      <c r="H18" s="7"/>
      <c r="I18" s="7"/>
    </row>
    <row r="19" spans="1:12" ht="31.5" x14ac:dyDescent="0.25">
      <c r="A19" s="633" t="s">
        <v>0</v>
      </c>
      <c r="B19" s="633" t="s">
        <v>1</v>
      </c>
      <c r="C19" s="347"/>
      <c r="D19" s="633" t="s">
        <v>2</v>
      </c>
      <c r="E19" s="630" t="s">
        <v>3</v>
      </c>
      <c r="F19" s="632"/>
      <c r="G19" s="687" t="s">
        <v>35</v>
      </c>
      <c r="H19" s="347" t="s">
        <v>5</v>
      </c>
      <c r="I19" s="633" t="s">
        <v>6</v>
      </c>
    </row>
    <row r="20" spans="1:12" ht="15.75" x14ac:dyDescent="0.25">
      <c r="A20" s="633"/>
      <c r="B20" s="633"/>
      <c r="C20" s="347"/>
      <c r="D20" s="633"/>
      <c r="E20" s="347" t="s">
        <v>233</v>
      </c>
      <c r="F20" s="634" t="s">
        <v>192</v>
      </c>
      <c r="G20" s="687"/>
      <c r="H20" s="328" t="s">
        <v>175</v>
      </c>
      <c r="I20" s="633"/>
    </row>
    <row r="21" spans="1:12" ht="15.75" x14ac:dyDescent="0.25">
      <c r="A21" s="633"/>
      <c r="B21" s="633"/>
      <c r="C21" s="347"/>
      <c r="D21" s="633"/>
      <c r="E21" s="347" t="s">
        <v>4</v>
      </c>
      <c r="F21" s="635"/>
      <c r="G21" s="687"/>
      <c r="H21" s="347" t="s">
        <v>234</v>
      </c>
      <c r="I21" s="633"/>
    </row>
    <row r="22" spans="1:12" ht="15.75" x14ac:dyDescent="0.25">
      <c r="A22" s="633">
        <v>1</v>
      </c>
      <c r="B22" s="633">
        <v>2</v>
      </c>
      <c r="C22" s="347"/>
      <c r="D22" s="633">
        <v>3</v>
      </c>
      <c r="E22" s="633" t="s">
        <v>235</v>
      </c>
      <c r="F22" s="633">
        <v>5</v>
      </c>
      <c r="G22" s="550" t="s">
        <v>7</v>
      </c>
      <c r="H22" s="328" t="s">
        <v>176</v>
      </c>
      <c r="I22" s="528" t="s">
        <v>177</v>
      </c>
    </row>
    <row r="23" spans="1:12" ht="15.75" x14ac:dyDescent="0.25">
      <c r="A23" s="633"/>
      <c r="B23" s="633"/>
      <c r="C23" s="347"/>
      <c r="D23" s="633"/>
      <c r="E23" s="633"/>
      <c r="F23" s="633"/>
      <c r="G23" s="550"/>
      <c r="H23" s="54">
        <v>1780.6</v>
      </c>
      <c r="I23" s="528"/>
      <c r="J23" s="183">
        <f>I26+I98</f>
        <v>1859731.2557088002</v>
      </c>
      <c r="K23" s="184"/>
      <c r="L23" s="7"/>
    </row>
    <row r="24" spans="1:12" ht="15.75" x14ac:dyDescent="0.25">
      <c r="A24" s="73" t="str">
        <f>'патриотика0,31'!A24</f>
        <v>Методист</v>
      </c>
      <c r="B24" s="86">
        <f>'патриотика0,31'!B24</f>
        <v>56294.8</v>
      </c>
      <c r="C24" s="86"/>
      <c r="D24" s="347">
        <f>1*D18</f>
        <v>0.28000000000000003</v>
      </c>
      <c r="E24" s="74">
        <f>D24*1780.6</f>
        <v>498.56800000000004</v>
      </c>
      <c r="F24" s="75">
        <v>1</v>
      </c>
      <c r="G24" s="77">
        <f>E24/F24</f>
        <v>498.56800000000004</v>
      </c>
      <c r="H24" s="74">
        <f>B24*1.302/1780.6*12</f>
        <v>493.96268403908806</v>
      </c>
      <c r="I24" s="74">
        <f>G24*H24</f>
        <v>246273.98745600009</v>
      </c>
      <c r="J24" s="7">
        <v>1859731.41</v>
      </c>
      <c r="K24" s="183" t="s">
        <v>109</v>
      </c>
      <c r="L24" s="7"/>
    </row>
    <row r="25" spans="1:12" ht="15.75" x14ac:dyDescent="0.25">
      <c r="A25" s="76" t="str">
        <f>A10</f>
        <v>Специалист по работе с молодежью</v>
      </c>
      <c r="B25" s="182">
        <f>'патриотика0,31'!B25</f>
        <v>40146.5</v>
      </c>
      <c r="C25" s="182"/>
      <c r="D25" s="347">
        <f>D18*5.6</f>
        <v>1.5680000000000001</v>
      </c>
      <c r="E25" s="74">
        <f>D25*1780.6</f>
        <v>2791.9807999999998</v>
      </c>
      <c r="F25" s="75">
        <v>1</v>
      </c>
      <c r="G25" s="77">
        <f>E25/F25</f>
        <v>2791.9807999999998</v>
      </c>
      <c r="H25" s="74">
        <f>B25*1.302/1780.6*12</f>
        <v>352.26828934067169</v>
      </c>
      <c r="I25" s="74">
        <f>G25*H25+4626.69</f>
        <v>988152.99028799986</v>
      </c>
      <c r="J25" s="170">
        <f>J23-J24</f>
        <v>-0.15429119975306094</v>
      </c>
      <c r="K25" s="183" t="s">
        <v>121</v>
      </c>
      <c r="L25" s="7"/>
    </row>
    <row r="26" spans="1:12" ht="18.75" x14ac:dyDescent="0.3">
      <c r="A26" s="73" t="s">
        <v>96</v>
      </c>
      <c r="B26" s="77"/>
      <c r="C26" s="77"/>
      <c r="D26" s="347"/>
      <c r="E26" s="74"/>
      <c r="F26" s="75"/>
      <c r="G26" s="190"/>
      <c r="H26" s="163"/>
      <c r="I26" s="283">
        <f>SUM(I24:I25)</f>
        <v>1234426.977744</v>
      </c>
      <c r="L26" s="188"/>
    </row>
    <row r="27" spans="1:12" s="7" customFormat="1" ht="16.5" hidden="1" x14ac:dyDescent="0.25">
      <c r="A27" s="552" t="s">
        <v>170</v>
      </c>
      <c r="B27" s="552"/>
      <c r="C27" s="552"/>
      <c r="D27" s="552"/>
      <c r="E27" s="552"/>
      <c r="F27" s="552"/>
      <c r="G27" s="552"/>
      <c r="H27" s="552"/>
      <c r="I27" s="185"/>
      <c r="J27" s="183"/>
      <c r="K27" s="184"/>
    </row>
    <row r="28" spans="1:12" s="7" customFormat="1" ht="16.5" hidden="1" x14ac:dyDescent="0.25">
      <c r="A28" s="553" t="s">
        <v>62</v>
      </c>
      <c r="B28" s="556" t="s">
        <v>159</v>
      </c>
      <c r="C28" s="556"/>
      <c r="D28" s="556" t="s">
        <v>160</v>
      </c>
      <c r="E28" s="556"/>
      <c r="F28" s="556"/>
      <c r="G28" s="581"/>
      <c r="H28" s="581"/>
      <c r="I28" s="185"/>
      <c r="J28" s="183"/>
      <c r="K28" s="184"/>
    </row>
    <row r="29" spans="1:12" s="7" customFormat="1" ht="16.5" hidden="1" x14ac:dyDescent="0.25">
      <c r="A29" s="554"/>
      <c r="B29" s="556"/>
      <c r="C29" s="556"/>
      <c r="D29" s="556" t="s">
        <v>161</v>
      </c>
      <c r="E29" s="553" t="s">
        <v>162</v>
      </c>
      <c r="F29" s="582" t="s">
        <v>163</v>
      </c>
      <c r="G29" s="553" t="s">
        <v>169</v>
      </c>
      <c r="H29" s="553" t="s">
        <v>6</v>
      </c>
      <c r="I29" s="185"/>
      <c r="J29" s="183"/>
      <c r="K29" s="184"/>
    </row>
    <row r="30" spans="1:12" s="7" customFormat="1" ht="16.5" hidden="1" x14ac:dyDescent="0.25">
      <c r="A30" s="555"/>
      <c r="B30" s="556"/>
      <c r="C30" s="556"/>
      <c r="D30" s="556"/>
      <c r="E30" s="555"/>
      <c r="F30" s="582"/>
      <c r="G30" s="555"/>
      <c r="H30" s="555"/>
      <c r="I30" s="185"/>
      <c r="J30" s="183"/>
      <c r="K30" s="184"/>
    </row>
    <row r="31" spans="1:12" s="7" customFormat="1" ht="16.5" hidden="1" x14ac:dyDescent="0.25">
      <c r="A31" s="318">
        <v>1</v>
      </c>
      <c r="B31" s="529">
        <v>2</v>
      </c>
      <c r="C31" s="530"/>
      <c r="D31" s="318">
        <v>3</v>
      </c>
      <c r="E31" s="318">
        <v>4</v>
      </c>
      <c r="F31" s="318">
        <v>5</v>
      </c>
      <c r="G31" s="318">
        <v>6</v>
      </c>
      <c r="H31" s="318">
        <v>7</v>
      </c>
      <c r="I31" s="185"/>
      <c r="J31" s="183"/>
      <c r="K31" s="184"/>
    </row>
    <row r="32" spans="1:12" s="7" customFormat="1" ht="16.5" hidden="1" x14ac:dyDescent="0.25">
      <c r="A32" s="316" t="s">
        <v>97</v>
      </c>
      <c r="B32" s="316">
        <v>0.24</v>
      </c>
      <c r="C32" s="317">
        <v>1</v>
      </c>
      <c r="D32" s="153">
        <v>2074.6</v>
      </c>
      <c r="E32" s="113">
        <f t="shared" ref="E32:E33" si="0">D32*12</f>
        <v>24895.199999999997</v>
      </c>
      <c r="F32" s="153">
        <f>18363.9*0.24</f>
        <v>4407.3360000000002</v>
      </c>
      <c r="G32" s="186">
        <f>F32*30.2%</f>
        <v>1331.015472</v>
      </c>
      <c r="H32" s="186">
        <f>F32+G32</f>
        <v>5738.3514720000003</v>
      </c>
      <c r="I32" s="185"/>
    </row>
    <row r="33" spans="1:11" s="7" customFormat="1" ht="15.6" hidden="1" customHeight="1" x14ac:dyDescent="0.25">
      <c r="A33" s="316" t="s">
        <v>165</v>
      </c>
      <c r="B33" s="529">
        <f>5.6*0.24</f>
        <v>1.3439999999999999</v>
      </c>
      <c r="C33" s="530"/>
      <c r="D33" s="153">
        <f>1302.85*B33</f>
        <v>1751.0303999999996</v>
      </c>
      <c r="E33" s="113">
        <f t="shared" si="0"/>
        <v>21012.364799999996</v>
      </c>
      <c r="F33" s="153">
        <f>64311.87*0.24</f>
        <v>15434.8488</v>
      </c>
      <c r="G33" s="186">
        <f>F33*30.2%</f>
        <v>4661.3243376</v>
      </c>
      <c r="H33" s="186">
        <f>F33+G33</f>
        <v>20096.173137599999</v>
      </c>
    </row>
    <row r="34" spans="1:11" s="7" customFormat="1" ht="18.75" hidden="1" x14ac:dyDescent="0.25">
      <c r="A34" s="314"/>
      <c r="B34" s="531">
        <f>SUM(B32:C33)</f>
        <v>2.5839999999999996</v>
      </c>
      <c r="C34" s="531"/>
      <c r="D34" s="129">
        <f>SUM(D32:D33)</f>
        <v>3825.6303999999996</v>
      </c>
      <c r="E34" s="129">
        <f>SUM(E32:E33)</f>
        <v>45907.564799999993</v>
      </c>
      <c r="F34" s="129">
        <f>SUM(F32:F33)</f>
        <v>19842.184799999999</v>
      </c>
      <c r="G34" s="129">
        <f>SUM(G32:G33)</f>
        <v>5992.3398096000001</v>
      </c>
      <c r="H34" s="227"/>
      <c r="I34" s="170"/>
    </row>
    <row r="35" spans="1:11" ht="14.45" hidden="1" customHeight="1" x14ac:dyDescent="0.25">
      <c r="A35" s="552" t="s">
        <v>174</v>
      </c>
      <c r="B35" s="552"/>
      <c r="C35" s="552"/>
      <c r="D35" s="552"/>
      <c r="E35" s="552"/>
      <c r="F35" s="552"/>
      <c r="G35" s="552"/>
      <c r="H35" s="552"/>
      <c r="I35" s="154"/>
      <c r="J35" s="154"/>
    </row>
    <row r="36" spans="1:11" ht="28.9" hidden="1" customHeight="1" x14ac:dyDescent="0.25">
      <c r="A36" s="553" t="s">
        <v>62</v>
      </c>
      <c r="B36" s="556" t="s">
        <v>159</v>
      </c>
      <c r="C36" s="556"/>
      <c r="D36" s="570" t="s">
        <v>160</v>
      </c>
      <c r="E36" s="571"/>
      <c r="F36" s="319"/>
      <c r="G36" s="45"/>
    </row>
    <row r="37" spans="1:11" ht="14.45" hidden="1" customHeight="1" x14ac:dyDescent="0.25">
      <c r="A37" s="554"/>
      <c r="B37" s="556"/>
      <c r="C37" s="556"/>
      <c r="D37" s="556" t="s">
        <v>161</v>
      </c>
      <c r="E37" s="553" t="s">
        <v>169</v>
      </c>
      <c r="F37" s="553" t="s">
        <v>173</v>
      </c>
      <c r="G37" s="45"/>
    </row>
    <row r="38" spans="1:11" hidden="1" x14ac:dyDescent="0.25">
      <c r="A38" s="555"/>
      <c r="B38" s="556"/>
      <c r="C38" s="556"/>
      <c r="D38" s="556"/>
      <c r="E38" s="555"/>
      <c r="F38" s="555"/>
      <c r="G38" s="45"/>
    </row>
    <row r="39" spans="1:11" hidden="1" x14ac:dyDescent="0.25">
      <c r="A39" s="318">
        <v>1</v>
      </c>
      <c r="B39" s="529">
        <v>2</v>
      </c>
      <c r="C39" s="530"/>
      <c r="D39" s="318">
        <v>3</v>
      </c>
      <c r="E39" s="318">
        <v>6</v>
      </c>
      <c r="F39" s="318">
        <v>7</v>
      </c>
      <c r="G39" s="45"/>
    </row>
    <row r="40" spans="1:11" hidden="1" x14ac:dyDescent="0.25">
      <c r="A40" s="316" t="s">
        <v>165</v>
      </c>
      <c r="B40" s="529">
        <f>B33</f>
        <v>1.3439999999999999</v>
      </c>
      <c r="C40" s="530"/>
      <c r="D40" s="153">
        <v>4218.1400000000003</v>
      </c>
      <c r="E40" s="186">
        <f>D40*30.2%</f>
        <v>1273.8782800000001</v>
      </c>
      <c r="F40" s="186">
        <f>(E40+D40)*B40*12+8.27</f>
        <v>88583.540819839996</v>
      </c>
      <c r="G40" s="45"/>
    </row>
    <row r="41" spans="1:11" ht="18.75" hidden="1" x14ac:dyDescent="0.25">
      <c r="A41" s="314"/>
      <c r="B41" s="531">
        <f>SUM(B40:C40)</f>
        <v>1.3439999999999999</v>
      </c>
      <c r="C41" s="531"/>
      <c r="D41" s="129">
        <f>SUM(D40:D40)</f>
        <v>4218.1400000000003</v>
      </c>
      <c r="E41" s="129">
        <f>SUM(E40:E40)</f>
        <v>1273.8782800000001</v>
      </c>
      <c r="F41" s="227"/>
      <c r="G41" s="45"/>
    </row>
    <row r="42" spans="1:11" ht="15.75" hidden="1" x14ac:dyDescent="0.25">
      <c r="A42" s="644" t="s">
        <v>61</v>
      </c>
      <c r="B42" s="644"/>
      <c r="C42" s="644"/>
      <c r="D42" s="644"/>
      <c r="E42" s="644"/>
      <c r="F42" s="644"/>
      <c r="G42" s="170"/>
      <c r="H42" s="7"/>
      <c r="I42" s="7"/>
    </row>
    <row r="43" spans="1:11" ht="15.75" hidden="1" x14ac:dyDescent="0.25">
      <c r="A43" s="356" t="s">
        <v>85</v>
      </c>
      <c r="B43" s="6" t="str">
        <f>'инновации+добровольчество0,41'!B48</f>
        <v>19 командировок</v>
      </c>
      <c r="C43" s="6"/>
      <c r="D43" s="6"/>
      <c r="E43" s="7"/>
      <c r="F43" s="7"/>
      <c r="G43" s="170"/>
      <c r="H43" s="7"/>
      <c r="I43" s="7"/>
      <c r="K43" s="188"/>
    </row>
    <row r="44" spans="1:11" ht="15.75" hidden="1" x14ac:dyDescent="0.25">
      <c r="A44" s="7"/>
      <c r="B44" s="7"/>
      <c r="C44" s="7"/>
      <c r="D44" s="161">
        <f>D18</f>
        <v>0.28000000000000003</v>
      </c>
      <c r="E44" s="7"/>
      <c r="F44" s="7"/>
      <c r="G44" s="170"/>
      <c r="H44" s="7"/>
      <c r="I44" s="7"/>
    </row>
    <row r="45" spans="1:11" ht="15.75" hidden="1" x14ac:dyDescent="0.25">
      <c r="A45" s="633" t="s">
        <v>124</v>
      </c>
      <c r="B45" s="633"/>
      <c r="C45" s="347"/>
      <c r="D45" s="633" t="s">
        <v>11</v>
      </c>
      <c r="E45" s="634" t="s">
        <v>49</v>
      </c>
      <c r="F45" s="634" t="s">
        <v>15</v>
      </c>
      <c r="G45" s="691" t="s">
        <v>6</v>
      </c>
      <c r="H45" s="7"/>
      <c r="I45" s="7"/>
    </row>
    <row r="46" spans="1:11" ht="7.15" hidden="1" customHeight="1" x14ac:dyDescent="0.25">
      <c r="A46" s="633"/>
      <c r="B46" s="633"/>
      <c r="C46" s="347"/>
      <c r="D46" s="633"/>
      <c r="E46" s="635"/>
      <c r="F46" s="635"/>
      <c r="G46" s="692"/>
      <c r="H46" s="7"/>
      <c r="I46" s="7"/>
    </row>
    <row r="47" spans="1:11" ht="15.75" hidden="1" x14ac:dyDescent="0.25">
      <c r="A47" s="630">
        <v>1</v>
      </c>
      <c r="B47" s="632"/>
      <c r="C47" s="348"/>
      <c r="D47" s="347">
        <v>2</v>
      </c>
      <c r="E47" s="364">
        <v>3</v>
      </c>
      <c r="F47" s="347">
        <v>4</v>
      </c>
      <c r="G47" s="82" t="s">
        <v>70</v>
      </c>
      <c r="H47" s="7"/>
      <c r="I47" s="7"/>
    </row>
    <row r="48" spans="1:11" ht="15.75" hidden="1" x14ac:dyDescent="0.25">
      <c r="A48" s="637" t="str">
        <f>'инновации+добровольчество0,41'!A53</f>
        <v>Суточные</v>
      </c>
      <c r="B48" s="638"/>
      <c r="C48" s="350"/>
      <c r="D48" s="347" t="str">
        <f>'инновации+добровольчество0,41'!D53</f>
        <v>сутки</v>
      </c>
      <c r="E48" s="361">
        <f>D44</f>
        <v>0.28000000000000003</v>
      </c>
      <c r="F48" s="361">
        <f>'инновации+добровольчество0,41'!F53</f>
        <v>450</v>
      </c>
      <c r="G48" s="82">
        <f>E48*F48</f>
        <v>126.00000000000001</v>
      </c>
      <c r="H48" s="7"/>
      <c r="I48" s="7"/>
    </row>
    <row r="49" spans="1:12" ht="15.75" hidden="1" x14ac:dyDescent="0.25">
      <c r="A49" s="637" t="str">
        <f>'инновации+добровольчество0,41'!A54</f>
        <v>Проезд</v>
      </c>
      <c r="B49" s="638"/>
      <c r="C49" s="350"/>
      <c r="D49" s="347" t="str">
        <f>'инновации+добровольчество0,41'!D54</f>
        <v xml:space="preserve">Ед. </v>
      </c>
      <c r="E49" s="361">
        <f>D44</f>
        <v>0.28000000000000003</v>
      </c>
      <c r="F49" s="361">
        <f>'инновации+добровольчество0,41'!F54</f>
        <v>6000</v>
      </c>
      <c r="G49" s="82">
        <f t="shared" ref="G49:G51" si="1">E49*F49</f>
        <v>1680.0000000000002</v>
      </c>
      <c r="H49" s="7"/>
      <c r="I49" s="7"/>
      <c r="L49" s="191"/>
    </row>
    <row r="50" spans="1:12" ht="15.75" hidden="1" x14ac:dyDescent="0.25">
      <c r="A50" s="637" t="str">
        <f>'инновации+добровольчество0,41'!A55</f>
        <v xml:space="preserve">Проживание </v>
      </c>
      <c r="B50" s="638"/>
      <c r="C50" s="350"/>
      <c r="D50" s="347" t="str">
        <f>'инновации+добровольчество0,41'!D55</f>
        <v>сутки</v>
      </c>
      <c r="E50" s="361">
        <f>D44</f>
        <v>0.28000000000000003</v>
      </c>
      <c r="F50" s="361">
        <f>'инновации+добровольчество0,41'!F55</f>
        <v>1610.52</v>
      </c>
      <c r="G50" s="82">
        <f t="shared" si="1"/>
        <v>450.94560000000001</v>
      </c>
      <c r="H50" s="7"/>
      <c r="I50" s="7"/>
      <c r="L50" s="191"/>
    </row>
    <row r="51" spans="1:12" ht="15.75" hidden="1" x14ac:dyDescent="0.25">
      <c r="A51" s="349" t="e">
        <f>'инновации+добровольчество0,41'!#REF!</f>
        <v>#REF!</v>
      </c>
      <c r="B51" s="350"/>
      <c r="C51" s="350"/>
      <c r="D51" s="347" t="e">
        <f>'инновации+добровольчество0,41'!#REF!</f>
        <v>#REF!</v>
      </c>
      <c r="E51" s="361">
        <f>D44</f>
        <v>0.28000000000000003</v>
      </c>
      <c r="F51" s="361" t="e">
        <f>'инновации+добровольчество0,41'!#REF!</f>
        <v>#REF!</v>
      </c>
      <c r="G51" s="82" t="e">
        <f t="shared" si="1"/>
        <v>#REF!</v>
      </c>
      <c r="H51" s="7"/>
      <c r="I51" s="7"/>
      <c r="L51" s="191"/>
    </row>
    <row r="52" spans="1:12" ht="18.75" hidden="1" x14ac:dyDescent="0.25">
      <c r="A52" s="639" t="s">
        <v>60</v>
      </c>
      <c r="B52" s="640"/>
      <c r="C52" s="358"/>
      <c r="D52" s="79"/>
      <c r="E52" s="79"/>
      <c r="F52" s="79"/>
      <c r="G52" s="277" t="e">
        <f>SUM(G48:G51)</f>
        <v>#REF!</v>
      </c>
      <c r="H52" s="7"/>
      <c r="I52" s="7"/>
      <c r="L52" s="188"/>
    </row>
    <row r="53" spans="1:12" ht="15.75" x14ac:dyDescent="0.25">
      <c r="A53" s="644" t="s">
        <v>128</v>
      </c>
      <c r="B53" s="644"/>
      <c r="C53" s="644"/>
      <c r="D53" s="644"/>
      <c r="E53" s="644"/>
      <c r="F53" s="644"/>
      <c r="G53" s="170"/>
      <c r="H53" s="7"/>
      <c r="I53" s="7"/>
    </row>
    <row r="54" spans="1:12" ht="15.75" x14ac:dyDescent="0.25">
      <c r="A54" s="7"/>
      <c r="B54" s="7"/>
      <c r="C54" s="7"/>
      <c r="D54" s="161"/>
      <c r="E54" s="7"/>
      <c r="F54" s="162">
        <v>1</v>
      </c>
      <c r="G54" s="170"/>
      <c r="H54" s="7"/>
      <c r="I54" s="7"/>
    </row>
    <row r="55" spans="1:12" ht="15.75" x14ac:dyDescent="0.25">
      <c r="A55" s="633" t="s">
        <v>124</v>
      </c>
      <c r="B55" s="633"/>
      <c r="C55" s="347"/>
      <c r="D55" s="633" t="s">
        <v>11</v>
      </c>
      <c r="E55" s="634" t="s">
        <v>49</v>
      </c>
      <c r="F55" s="634" t="s">
        <v>15</v>
      </c>
      <c r="G55" s="691" t="s">
        <v>6</v>
      </c>
      <c r="H55" s="7"/>
      <c r="I55" s="7"/>
    </row>
    <row r="56" spans="1:12" ht="13.9" customHeight="1" x14ac:dyDescent="0.25">
      <c r="A56" s="633"/>
      <c r="B56" s="633"/>
      <c r="C56" s="347"/>
      <c r="D56" s="633"/>
      <c r="E56" s="635"/>
      <c r="F56" s="635"/>
      <c r="G56" s="692"/>
      <c r="H56" s="7"/>
      <c r="I56" s="7"/>
    </row>
    <row r="57" spans="1:12" ht="15.75" hidden="1" x14ac:dyDescent="0.25">
      <c r="A57" s="630">
        <v>1</v>
      </c>
      <c r="B57" s="632"/>
      <c r="C57" s="348"/>
      <c r="D57" s="347">
        <v>2</v>
      </c>
      <c r="E57" s="347">
        <v>3</v>
      </c>
      <c r="F57" s="347">
        <v>4</v>
      </c>
      <c r="G57" s="82" t="s">
        <v>70</v>
      </c>
      <c r="H57" s="7"/>
      <c r="I57" s="7"/>
    </row>
    <row r="58" spans="1:12" ht="15.75" x14ac:dyDescent="0.25">
      <c r="A58" s="280" t="s">
        <v>240</v>
      </c>
      <c r="B58" s="359"/>
      <c r="C58" s="359"/>
      <c r="D58" s="347"/>
      <c r="E58" s="318"/>
      <c r="F58" s="317"/>
      <c r="G58" s="82"/>
      <c r="H58" s="7"/>
      <c r="I58" s="7"/>
    </row>
    <row r="59" spans="1:12" ht="15.75" x14ac:dyDescent="0.25">
      <c r="A59" s="94" t="s">
        <v>241</v>
      </c>
      <c r="B59" s="359"/>
      <c r="C59" s="359"/>
      <c r="D59" s="347" t="s">
        <v>126</v>
      </c>
      <c r="E59" s="99">
        <v>10</v>
      </c>
      <c r="F59" s="100">
        <v>2500</v>
      </c>
      <c r="G59" s="82">
        <f>E59*F59</f>
        <v>25000</v>
      </c>
      <c r="H59" s="7"/>
      <c r="I59" s="7"/>
    </row>
    <row r="60" spans="1:12" ht="15.75" x14ac:dyDescent="0.25">
      <c r="A60" s="228" t="s">
        <v>242</v>
      </c>
      <c r="B60" s="359"/>
      <c r="C60" s="359"/>
      <c r="D60" s="347" t="s">
        <v>127</v>
      </c>
      <c r="E60" s="99">
        <v>40</v>
      </c>
      <c r="F60" s="100">
        <v>350</v>
      </c>
      <c r="G60" s="82">
        <f t="shared" ref="G60:G75" si="2">E60*F60</f>
        <v>14000</v>
      </c>
      <c r="H60" s="7"/>
      <c r="I60" s="7"/>
    </row>
    <row r="61" spans="1:12" ht="15.75" x14ac:dyDescent="0.25">
      <c r="A61" s="316" t="s">
        <v>243</v>
      </c>
      <c r="B61" s="359"/>
      <c r="C61" s="359"/>
      <c r="D61" s="347" t="s">
        <v>127</v>
      </c>
      <c r="E61" s="99">
        <v>20</v>
      </c>
      <c r="F61" s="100">
        <v>500</v>
      </c>
      <c r="G61" s="82">
        <f t="shared" si="2"/>
        <v>10000</v>
      </c>
      <c r="H61" s="7"/>
      <c r="I61" s="7"/>
    </row>
    <row r="62" spans="1:12" ht="15.75" x14ac:dyDescent="0.25">
      <c r="A62" s="279" t="s">
        <v>244</v>
      </c>
      <c r="B62" s="359"/>
      <c r="C62" s="359"/>
      <c r="D62" s="347"/>
      <c r="E62" s="99"/>
      <c r="F62" s="100"/>
      <c r="G62" s="82"/>
      <c r="H62" s="7"/>
      <c r="I62" s="7"/>
    </row>
    <row r="63" spans="1:12" ht="15.75" x14ac:dyDescent="0.25">
      <c r="A63" s="94" t="s">
        <v>196</v>
      </c>
      <c r="B63" s="359"/>
      <c r="C63" s="359"/>
      <c r="D63" s="347" t="s">
        <v>126</v>
      </c>
      <c r="E63" s="99">
        <v>10</v>
      </c>
      <c r="F63" s="100">
        <v>2500</v>
      </c>
      <c r="G63" s="82">
        <f t="shared" si="2"/>
        <v>25000</v>
      </c>
      <c r="H63" s="7"/>
      <c r="I63" s="7"/>
    </row>
    <row r="64" spans="1:12" ht="15.75" x14ac:dyDescent="0.25">
      <c r="A64" s="94" t="s">
        <v>195</v>
      </c>
      <c r="B64" s="359"/>
      <c r="C64" s="359"/>
      <c r="D64" s="347" t="s">
        <v>127</v>
      </c>
      <c r="E64" s="99">
        <v>20</v>
      </c>
      <c r="F64" s="100">
        <v>350</v>
      </c>
      <c r="G64" s="82">
        <f t="shared" si="2"/>
        <v>7000</v>
      </c>
      <c r="H64" s="7"/>
      <c r="I64" s="7"/>
    </row>
    <row r="65" spans="1:11" ht="15.75" x14ac:dyDescent="0.25">
      <c r="A65" s="94" t="s">
        <v>245</v>
      </c>
      <c r="B65" s="359"/>
      <c r="C65" s="359"/>
      <c r="D65" s="347" t="s">
        <v>127</v>
      </c>
      <c r="E65" s="99">
        <v>10</v>
      </c>
      <c r="F65" s="100">
        <v>500</v>
      </c>
      <c r="G65" s="82">
        <f t="shared" si="2"/>
        <v>5000</v>
      </c>
      <c r="H65" s="7"/>
      <c r="I65" s="7"/>
    </row>
    <row r="66" spans="1:11" ht="25.5" x14ac:dyDescent="0.25">
      <c r="A66" s="244" t="s">
        <v>246</v>
      </c>
      <c r="B66" s="359"/>
      <c r="C66" s="359"/>
      <c r="D66" s="347"/>
      <c r="E66" s="99"/>
      <c r="F66" s="100"/>
      <c r="G66" s="82"/>
      <c r="H66" s="7"/>
      <c r="I66" s="7"/>
    </row>
    <row r="67" spans="1:11" ht="15.75" x14ac:dyDescent="0.25">
      <c r="A67" s="94" t="s">
        <v>196</v>
      </c>
      <c r="B67" s="359"/>
      <c r="C67" s="359"/>
      <c r="D67" s="347" t="s">
        <v>126</v>
      </c>
      <c r="E67" s="99">
        <v>8</v>
      </c>
      <c r="F67" s="100">
        <v>2500</v>
      </c>
      <c r="G67" s="82">
        <f t="shared" si="2"/>
        <v>20000</v>
      </c>
      <c r="H67" s="7"/>
      <c r="I67" s="7"/>
    </row>
    <row r="68" spans="1:11" ht="15.75" x14ac:dyDescent="0.25">
      <c r="A68" s="94" t="s">
        <v>195</v>
      </c>
      <c r="B68" s="359"/>
      <c r="C68" s="359"/>
      <c r="D68" s="347" t="s">
        <v>127</v>
      </c>
      <c r="E68" s="99">
        <v>16</v>
      </c>
      <c r="F68" s="100">
        <v>350</v>
      </c>
      <c r="G68" s="82">
        <f t="shared" si="2"/>
        <v>5600</v>
      </c>
      <c r="H68" s="7"/>
      <c r="I68" s="7"/>
    </row>
    <row r="69" spans="1:11" ht="15.75" x14ac:dyDescent="0.25">
      <c r="A69" s="94" t="s">
        <v>245</v>
      </c>
      <c r="B69" s="359"/>
      <c r="C69" s="359"/>
      <c r="D69" s="347" t="s">
        <v>127</v>
      </c>
      <c r="E69" s="99">
        <v>8</v>
      </c>
      <c r="F69" s="100">
        <v>500</v>
      </c>
      <c r="G69" s="82">
        <f t="shared" si="2"/>
        <v>4000</v>
      </c>
      <c r="H69" s="7"/>
      <c r="I69" s="7"/>
    </row>
    <row r="70" spans="1:11" ht="25.5" x14ac:dyDescent="0.25">
      <c r="A70" s="244" t="s">
        <v>247</v>
      </c>
      <c r="B70" s="359"/>
      <c r="C70" s="359"/>
      <c r="D70" s="347"/>
      <c r="E70" s="99"/>
      <c r="F70" s="100"/>
      <c r="G70" s="82"/>
      <c r="H70" s="7"/>
      <c r="I70" s="7"/>
    </row>
    <row r="71" spans="1:11" ht="15.75" x14ac:dyDescent="0.25">
      <c r="A71" s="94" t="s">
        <v>196</v>
      </c>
      <c r="B71" s="359"/>
      <c r="C71" s="359"/>
      <c r="D71" s="347" t="s">
        <v>126</v>
      </c>
      <c r="E71" s="99">
        <v>4</v>
      </c>
      <c r="F71" s="100">
        <v>2500</v>
      </c>
      <c r="G71" s="82">
        <f t="shared" si="2"/>
        <v>10000</v>
      </c>
      <c r="H71" s="7"/>
      <c r="I71" s="7"/>
    </row>
    <row r="72" spans="1:11" ht="15.75" x14ac:dyDescent="0.25">
      <c r="A72" s="94" t="s">
        <v>195</v>
      </c>
      <c r="B72" s="359"/>
      <c r="C72" s="359"/>
      <c r="D72" s="347" t="s">
        <v>127</v>
      </c>
      <c r="E72" s="99">
        <v>6</v>
      </c>
      <c r="F72" s="100">
        <v>350</v>
      </c>
      <c r="G72" s="82">
        <f t="shared" si="2"/>
        <v>2100</v>
      </c>
      <c r="H72" s="7"/>
      <c r="I72" s="7"/>
    </row>
    <row r="73" spans="1:11" ht="15.75" x14ac:dyDescent="0.25">
      <c r="A73" s="94" t="s">
        <v>245</v>
      </c>
      <c r="B73" s="359"/>
      <c r="C73" s="359"/>
      <c r="D73" s="347" t="s">
        <v>127</v>
      </c>
      <c r="E73" s="99">
        <v>6</v>
      </c>
      <c r="F73" s="100">
        <v>500</v>
      </c>
      <c r="G73" s="82">
        <f t="shared" si="2"/>
        <v>3000</v>
      </c>
      <c r="H73" s="7"/>
      <c r="I73" s="7"/>
    </row>
    <row r="74" spans="1:11" ht="15.75" x14ac:dyDescent="0.25">
      <c r="A74" s="375" t="s">
        <v>248</v>
      </c>
      <c r="B74" s="359"/>
      <c r="C74" s="359"/>
      <c r="D74" s="365" t="s">
        <v>88</v>
      </c>
      <c r="E74" s="99">
        <v>85</v>
      </c>
      <c r="F74" s="100">
        <v>500</v>
      </c>
      <c r="G74" s="82">
        <f t="shared" si="2"/>
        <v>42500</v>
      </c>
      <c r="H74" s="7"/>
      <c r="I74" s="7"/>
    </row>
    <row r="75" spans="1:11" ht="15.75" x14ac:dyDescent="0.25">
      <c r="A75" s="376" t="s">
        <v>249</v>
      </c>
      <c r="B75" s="359"/>
      <c r="C75" s="359"/>
      <c r="D75" s="347" t="s">
        <v>88</v>
      </c>
      <c r="E75" s="377">
        <v>80</v>
      </c>
      <c r="F75" s="378">
        <v>500.625</v>
      </c>
      <c r="G75" s="82">
        <f t="shared" si="2"/>
        <v>40050</v>
      </c>
      <c r="H75" s="7"/>
      <c r="I75" s="7"/>
    </row>
    <row r="76" spans="1:11" ht="14.45" customHeight="1" x14ac:dyDescent="0.25">
      <c r="A76" s="688" t="s">
        <v>84</v>
      </c>
      <c r="B76" s="690"/>
      <c r="C76" s="362"/>
      <c r="D76" s="79"/>
      <c r="E76" s="79"/>
      <c r="F76" s="166"/>
      <c r="G76" s="277">
        <f>SUM(G59:G75)</f>
        <v>213250</v>
      </c>
      <c r="H76" s="7"/>
      <c r="I76" s="7"/>
    </row>
    <row r="77" spans="1:11" ht="36.75" hidden="1" customHeight="1" x14ac:dyDescent="0.25">
      <c r="A77" s="677" t="s">
        <v>277</v>
      </c>
      <c r="B77" s="677"/>
      <c r="C77" s="677"/>
      <c r="D77" s="677"/>
      <c r="E77" s="677"/>
      <c r="F77" s="677"/>
      <c r="G77" s="170"/>
      <c r="H77" s="7"/>
      <c r="I77" s="7"/>
    </row>
    <row r="78" spans="1:11" ht="15.75" hidden="1" x14ac:dyDescent="0.25">
      <c r="A78" s="11"/>
      <c r="B78" s="11"/>
      <c r="C78" s="11"/>
      <c r="D78" s="11"/>
      <c r="E78" s="11"/>
      <c r="F78" s="96">
        <f>D44</f>
        <v>0.28000000000000003</v>
      </c>
      <c r="G78" s="170"/>
      <c r="H78" s="7"/>
      <c r="I78" s="7"/>
    </row>
    <row r="79" spans="1:11" ht="15.75" hidden="1" customHeight="1" x14ac:dyDescent="0.25">
      <c r="A79" s="667" t="s">
        <v>0</v>
      </c>
      <c r="B79" s="667"/>
      <c r="C79" s="357"/>
      <c r="D79" s="667" t="s">
        <v>1</v>
      </c>
      <c r="E79" s="671" t="s">
        <v>2</v>
      </c>
      <c r="F79" s="671" t="s">
        <v>42</v>
      </c>
      <c r="G79" s="671" t="s">
        <v>225</v>
      </c>
      <c r="H79" s="671" t="s">
        <v>226</v>
      </c>
      <c r="I79" s="7"/>
      <c r="J79" s="7"/>
      <c r="K79" s="7"/>
    </row>
    <row r="80" spans="1:11" ht="53.25" hidden="1" customHeight="1" x14ac:dyDescent="0.25">
      <c r="A80" s="667"/>
      <c r="B80" s="667"/>
      <c r="C80" s="357"/>
      <c r="D80" s="667"/>
      <c r="E80" s="672"/>
      <c r="F80" s="672"/>
      <c r="G80" s="672"/>
      <c r="H80" s="699"/>
      <c r="I80" s="7"/>
      <c r="J80" s="7"/>
      <c r="K80" s="7"/>
    </row>
    <row r="81" spans="1:11" ht="15.75" hidden="1" x14ac:dyDescent="0.25">
      <c r="A81" s="667">
        <v>1</v>
      </c>
      <c r="B81" s="667"/>
      <c r="C81" s="357"/>
      <c r="D81" s="357">
        <v>2</v>
      </c>
      <c r="E81" s="357">
        <v>3</v>
      </c>
      <c r="F81" s="357" t="s">
        <v>41</v>
      </c>
      <c r="G81" s="357">
        <v>5</v>
      </c>
      <c r="H81" s="308"/>
      <c r="I81" s="7"/>
      <c r="J81" s="7"/>
      <c r="K81" s="7"/>
    </row>
    <row r="82" spans="1:11" ht="15.75" hidden="1" x14ac:dyDescent="0.25">
      <c r="A82" s="698">
        <f>'инновации+добровольчество0,41'!A81:B81</f>
        <v>0</v>
      </c>
      <c r="B82" s="698"/>
      <c r="C82" s="103"/>
      <c r="D82" s="80">
        <f>'инновации+добровольчество0,41'!D81</f>
        <v>0</v>
      </c>
      <c r="E82" s="70">
        <f>1*F78</f>
        <v>0.28000000000000003</v>
      </c>
      <c r="F82" s="77"/>
      <c r="G82" s="77"/>
      <c r="H82" s="77"/>
      <c r="I82" s="7"/>
      <c r="J82" s="7"/>
      <c r="K82" s="7"/>
    </row>
    <row r="83" spans="1:11" ht="15.75" hidden="1" x14ac:dyDescent="0.25">
      <c r="A83" s="695" t="s">
        <v>145</v>
      </c>
      <c r="B83" s="695"/>
      <c r="C83" s="102"/>
      <c r="D83" s="80">
        <f>'патриотика0,31'!D105</f>
        <v>0.155</v>
      </c>
      <c r="E83" s="357">
        <f>1*F78</f>
        <v>0.28000000000000003</v>
      </c>
      <c r="F83" s="77"/>
      <c r="G83" s="77"/>
      <c r="H83" s="77"/>
      <c r="I83" s="7"/>
      <c r="J83" s="7"/>
      <c r="K83" s="7"/>
    </row>
    <row r="84" spans="1:11" ht="15.75" hidden="1" x14ac:dyDescent="0.25">
      <c r="A84" s="696" t="s">
        <v>91</v>
      </c>
      <c r="B84" s="697"/>
      <c r="C84" s="102"/>
      <c r="D84" s="80">
        <f>'патриотика0,31'!D106</f>
        <v>0.31</v>
      </c>
      <c r="E84" s="357">
        <f>1*F78/2</f>
        <v>0.14000000000000001</v>
      </c>
      <c r="F84" s="77"/>
      <c r="G84" s="77"/>
      <c r="H84" s="77"/>
      <c r="I84" s="7"/>
      <c r="J84" s="7"/>
      <c r="K84" s="7"/>
    </row>
    <row r="85" spans="1:11" ht="15.75" hidden="1" x14ac:dyDescent="0.25">
      <c r="A85" s="695" t="s">
        <v>146</v>
      </c>
      <c r="B85" s="695"/>
      <c r="C85" s="102"/>
      <c r="D85" s="80" t="e">
        <f>'патриотика0,31'!#REF!</f>
        <v>#REF!</v>
      </c>
      <c r="E85" s="357">
        <f>1*F78</f>
        <v>0.28000000000000003</v>
      </c>
      <c r="F85" s="77"/>
      <c r="G85" s="77"/>
      <c r="H85" s="77"/>
      <c r="I85" s="7"/>
      <c r="J85" s="7"/>
      <c r="K85" s="7"/>
    </row>
    <row r="86" spans="1:11" ht="15.75" hidden="1" x14ac:dyDescent="0.25">
      <c r="A86" s="667" t="s">
        <v>28</v>
      </c>
      <c r="B86" s="667"/>
      <c r="C86" s="667"/>
      <c r="D86" s="667"/>
      <c r="E86" s="667"/>
      <c r="F86" s="667"/>
      <c r="G86" s="357"/>
      <c r="H86" s="357"/>
      <c r="I86" s="7"/>
      <c r="J86" s="7"/>
      <c r="K86" s="7"/>
    </row>
    <row r="87" spans="1:11" ht="14.45" customHeight="1" x14ac:dyDescent="0.25">
      <c r="A87" s="552" t="s">
        <v>284</v>
      </c>
      <c r="B87" s="552"/>
      <c r="C87" s="552"/>
      <c r="D87" s="552"/>
      <c r="E87" s="552"/>
      <c r="F87" s="552"/>
      <c r="G87" s="552"/>
      <c r="H87" s="552"/>
    </row>
    <row r="88" spans="1:11" ht="14.45" customHeight="1" x14ac:dyDescent="0.25">
      <c r="A88" s="336"/>
      <c r="B88" s="336"/>
      <c r="C88" s="332"/>
      <c r="D88" s="336"/>
      <c r="E88" s="332"/>
      <c r="F88" s="332">
        <v>0.28000000000000003</v>
      </c>
      <c r="G88" s="336"/>
      <c r="H88" s="332"/>
    </row>
    <row r="89" spans="1:11" s="7" customFormat="1" ht="31.5" customHeight="1" x14ac:dyDescent="0.25">
      <c r="A89" s="311" t="s">
        <v>0</v>
      </c>
      <c r="B89" s="548" t="s">
        <v>1</v>
      </c>
      <c r="C89" s="328"/>
      <c r="D89" s="548" t="s">
        <v>2</v>
      </c>
      <c r="E89" s="546" t="s">
        <v>3</v>
      </c>
      <c r="F89" s="547"/>
      <c r="G89" s="701" t="s">
        <v>35</v>
      </c>
      <c r="H89" s="328" t="s">
        <v>5</v>
      </c>
      <c r="I89" s="548" t="s">
        <v>6</v>
      </c>
    </row>
    <row r="90" spans="1:11" s="7" customFormat="1" ht="30" x14ac:dyDescent="0.25">
      <c r="A90" s="403"/>
      <c r="B90" s="700"/>
      <c r="C90" s="328"/>
      <c r="D90" s="700"/>
      <c r="E90" s="328" t="s">
        <v>236</v>
      </c>
      <c r="F90" s="328" t="s">
        <v>276</v>
      </c>
      <c r="G90" s="702"/>
      <c r="H90" s="328" t="s">
        <v>53</v>
      </c>
      <c r="I90" s="700"/>
    </row>
    <row r="91" spans="1:11" s="7" customFormat="1" ht="15.75" x14ac:dyDescent="0.25">
      <c r="A91" s="404"/>
      <c r="B91" s="549"/>
      <c r="C91" s="328"/>
      <c r="D91" s="549"/>
      <c r="E91" s="328" t="s">
        <v>4</v>
      </c>
      <c r="F91" s="53"/>
      <c r="G91" s="703"/>
      <c r="H91" s="328" t="s">
        <v>237</v>
      </c>
      <c r="I91" s="549"/>
    </row>
    <row r="92" spans="1:11" s="7" customFormat="1" ht="15.75" x14ac:dyDescent="0.25">
      <c r="A92" s="671">
        <v>1</v>
      </c>
      <c r="B92" s="548">
        <v>2</v>
      </c>
      <c r="C92" s="328"/>
      <c r="D92" s="548">
        <v>3</v>
      </c>
      <c r="E92" s="548" t="s">
        <v>235</v>
      </c>
      <c r="F92" s="548">
        <v>5</v>
      </c>
      <c r="G92" s="701" t="s">
        <v>7</v>
      </c>
      <c r="H92" s="328" t="s">
        <v>54</v>
      </c>
      <c r="I92" s="548" t="s">
        <v>55</v>
      </c>
    </row>
    <row r="93" spans="1:11" s="7" customFormat="1" ht="15.75" x14ac:dyDescent="0.25">
      <c r="A93" s="672"/>
      <c r="B93" s="549"/>
      <c r="C93" s="328"/>
      <c r="D93" s="549"/>
      <c r="E93" s="549"/>
      <c r="F93" s="549"/>
      <c r="G93" s="703"/>
      <c r="H93" s="54">
        <v>1780.6</v>
      </c>
      <c r="I93" s="549"/>
    </row>
    <row r="94" spans="1:11" s="7" customFormat="1" ht="15.75" x14ac:dyDescent="0.25">
      <c r="A94" s="405" t="str">
        <f>'инновации+добровольчество0,41'!A84</f>
        <v>Заведующий МЦ</v>
      </c>
      <c r="B94" s="88">
        <v>73188.34</v>
      </c>
      <c r="C94" s="88"/>
      <c r="D94" s="328">
        <f>1*F88</f>
        <v>0.28000000000000003</v>
      </c>
      <c r="E94" s="56">
        <f>D94*1780.6</f>
        <v>498.56800000000004</v>
      </c>
      <c r="F94" s="57">
        <v>1</v>
      </c>
      <c r="G94" s="58">
        <f>E94/F94</f>
        <v>498.56800000000004</v>
      </c>
      <c r="H94" s="56">
        <f>B94*1.302/1780.6*12</f>
        <v>642.19623955969905</v>
      </c>
      <c r="I94" s="56">
        <f>G94*H94</f>
        <v>320178.49476480007</v>
      </c>
    </row>
    <row r="95" spans="1:11" s="7" customFormat="1" ht="15.75" x14ac:dyDescent="0.25">
      <c r="A95" s="405" t="str">
        <f>'инновации+добровольчество0,41'!A85</f>
        <v>Водитель</v>
      </c>
      <c r="B95" s="37">
        <v>27899</v>
      </c>
      <c r="C95" s="174"/>
      <c r="D95" s="328">
        <f>1*F88</f>
        <v>0.28000000000000003</v>
      </c>
      <c r="E95" s="56">
        <f t="shared" ref="E95:E97" si="3">D95*1780.6</f>
        <v>498.56800000000004</v>
      </c>
      <c r="F95" s="57">
        <v>1</v>
      </c>
      <c r="G95" s="58">
        <f t="shared" ref="G95:G97" si="4">E95/F95</f>
        <v>498.56800000000004</v>
      </c>
      <c r="H95" s="56">
        <f t="shared" ref="H95:H97" si="5">B95*1.302/1780.6*12</f>
        <v>244.80173873975065</v>
      </c>
      <c r="I95" s="56">
        <f>G95*H95</f>
        <v>122050.31328000002</v>
      </c>
    </row>
    <row r="96" spans="1:11" s="7" customFormat="1" ht="15.75" x14ac:dyDescent="0.25">
      <c r="A96" s="405" t="str">
        <f>'инновации+добровольчество0,41'!A86</f>
        <v>Рабочий по обслуживанию здания</v>
      </c>
      <c r="B96" s="58">
        <v>27899</v>
      </c>
      <c r="C96" s="58"/>
      <c r="D96" s="328">
        <f>0.5*F88</f>
        <v>0.14000000000000001</v>
      </c>
      <c r="E96" s="56">
        <f t="shared" si="3"/>
        <v>249.28400000000002</v>
      </c>
      <c r="F96" s="57">
        <v>1</v>
      </c>
      <c r="G96" s="58">
        <f t="shared" si="4"/>
        <v>249.28400000000002</v>
      </c>
      <c r="H96" s="56">
        <f t="shared" si="5"/>
        <v>244.80173873975065</v>
      </c>
      <c r="I96" s="56">
        <f>G96*H96</f>
        <v>61025.156640000008</v>
      </c>
    </row>
    <row r="97" spans="1:10" s="7" customFormat="1" ht="15.75" x14ac:dyDescent="0.25">
      <c r="A97" s="405" t="str">
        <f>'инновации+добровольчество0,41'!A87</f>
        <v>Уборщик служебных помещений</v>
      </c>
      <c r="B97" s="37">
        <v>27899</v>
      </c>
      <c r="C97" s="330"/>
      <c r="D97" s="328">
        <f>1*F88</f>
        <v>0.28000000000000003</v>
      </c>
      <c r="E97" s="56">
        <f t="shared" si="3"/>
        <v>498.56800000000004</v>
      </c>
      <c r="F97" s="57">
        <v>1</v>
      </c>
      <c r="G97" s="58">
        <f t="shared" si="4"/>
        <v>498.56800000000004</v>
      </c>
      <c r="H97" s="56">
        <f t="shared" si="5"/>
        <v>244.80173873975065</v>
      </c>
      <c r="I97" s="56">
        <f>G97*H97</f>
        <v>122050.31328000002</v>
      </c>
      <c r="J97" s="170"/>
    </row>
    <row r="98" spans="1:10" s="7" customFormat="1" ht="15.75" x14ac:dyDescent="0.25">
      <c r="A98" s="678" t="s">
        <v>28</v>
      </c>
      <c r="B98" s="679"/>
      <c r="C98" s="679"/>
      <c r="D98" s="679"/>
      <c r="E98" s="679"/>
      <c r="F98" s="680"/>
      <c r="G98" s="353"/>
      <c r="H98" s="353"/>
      <c r="I98" s="402">
        <f>SUM(I94:I97)</f>
        <v>625304.27796480013</v>
      </c>
    </row>
    <row r="99" spans="1:10" ht="18.75" x14ac:dyDescent="0.25">
      <c r="A99" s="336"/>
      <c r="B99" s="154"/>
      <c r="C99" s="154"/>
      <c r="D99" s="214"/>
      <c r="E99" s="214"/>
      <c r="F99" s="214"/>
      <c r="G99" s="214"/>
      <c r="H99" s="217"/>
    </row>
    <row r="100" spans="1:10" ht="18.75" x14ac:dyDescent="0.25">
      <c r="A100" s="336"/>
      <c r="B100" s="154"/>
      <c r="C100" s="154"/>
      <c r="D100" s="214"/>
      <c r="E100" s="214"/>
      <c r="F100" s="214"/>
      <c r="G100" s="214"/>
      <c r="H100" s="217"/>
    </row>
    <row r="101" spans="1:10" ht="14.45" customHeight="1" x14ac:dyDescent="0.25">
      <c r="A101" s="552" t="s">
        <v>185</v>
      </c>
      <c r="B101" s="552"/>
      <c r="C101" s="552"/>
      <c r="D101" s="587"/>
      <c r="E101" s="587"/>
      <c r="F101" s="587"/>
      <c r="G101" s="587"/>
      <c r="H101" s="587"/>
    </row>
    <row r="102" spans="1:10" ht="14.45" customHeight="1" x14ac:dyDescent="0.25">
      <c r="A102" s="553" t="s">
        <v>62</v>
      </c>
      <c r="B102" s="592" t="s">
        <v>159</v>
      </c>
      <c r="C102" s="593"/>
      <c r="D102" s="570"/>
      <c r="E102" s="598"/>
      <c r="F102" s="571"/>
      <c r="G102" s="215"/>
      <c r="H102" s="215"/>
    </row>
    <row r="103" spans="1:10" ht="14.45" customHeight="1" x14ac:dyDescent="0.25">
      <c r="A103" s="554"/>
      <c r="B103" s="594"/>
      <c r="C103" s="595"/>
      <c r="D103" s="599" t="s">
        <v>163</v>
      </c>
      <c r="E103" s="554" t="s">
        <v>169</v>
      </c>
      <c r="F103" s="554" t="s">
        <v>6</v>
      </c>
      <c r="G103" s="45"/>
    </row>
    <row r="104" spans="1:10" x14ac:dyDescent="0.25">
      <c r="A104" s="555"/>
      <c r="B104" s="596"/>
      <c r="C104" s="597"/>
      <c r="D104" s="600"/>
      <c r="E104" s="555"/>
      <c r="F104" s="555"/>
      <c r="G104" s="45"/>
    </row>
    <row r="105" spans="1:10" x14ac:dyDescent="0.25">
      <c r="A105" s="171">
        <v>1</v>
      </c>
      <c r="B105" s="570">
        <v>2</v>
      </c>
      <c r="C105" s="571"/>
      <c r="D105" s="171">
        <v>5</v>
      </c>
      <c r="E105" s="171">
        <v>6</v>
      </c>
      <c r="F105" s="171">
        <v>7</v>
      </c>
      <c r="G105" s="45"/>
    </row>
    <row r="106" spans="1:10" x14ac:dyDescent="0.25">
      <c r="A106" s="316" t="s">
        <v>166</v>
      </c>
      <c r="B106" s="245">
        <f>E83</f>
        <v>0.28000000000000003</v>
      </c>
      <c r="C106" s="317"/>
      <c r="D106" s="153">
        <v>4559.1400000000003</v>
      </c>
      <c r="E106" s="186">
        <f t="shared" ref="E106:E108" si="6">D106*30.2%</f>
        <v>1376.8602800000001</v>
      </c>
      <c r="F106" s="186">
        <f>D106+E106</f>
        <v>5936.0002800000002</v>
      </c>
      <c r="G106" s="45"/>
    </row>
    <row r="107" spans="1:10" x14ac:dyDescent="0.25">
      <c r="A107" s="316" t="s">
        <v>167</v>
      </c>
      <c r="B107" s="245">
        <f>E84</f>
        <v>0.14000000000000001</v>
      </c>
      <c r="C107" s="317"/>
      <c r="D107" s="153">
        <v>2279.5700000000002</v>
      </c>
      <c r="E107" s="186">
        <f t="shared" si="6"/>
        <v>688.43014000000005</v>
      </c>
      <c r="F107" s="186">
        <f t="shared" ref="F107:F108" si="7">D107+E107</f>
        <v>2968.0001400000001</v>
      </c>
      <c r="G107" s="45"/>
    </row>
    <row r="108" spans="1:10" x14ac:dyDescent="0.25">
      <c r="A108" s="316" t="s">
        <v>146</v>
      </c>
      <c r="B108" s="245">
        <f>E85</f>
        <v>0.28000000000000003</v>
      </c>
      <c r="C108" s="317"/>
      <c r="D108" s="153">
        <v>4559.1400000000003</v>
      </c>
      <c r="E108" s="186">
        <f t="shared" si="6"/>
        <v>1376.8602800000001</v>
      </c>
      <c r="F108" s="186">
        <f t="shared" si="7"/>
        <v>5936.0002800000002</v>
      </c>
      <c r="G108" s="45"/>
    </row>
    <row r="109" spans="1:10" x14ac:dyDescent="0.25">
      <c r="A109" s="156"/>
      <c r="B109" s="314"/>
      <c r="C109" s="157"/>
      <c r="D109" s="129">
        <f>SUM(D106:D108)</f>
        <v>11397.850000000002</v>
      </c>
      <c r="E109" s="129">
        <f>SUM(E106:E108)</f>
        <v>3442.1507000000001</v>
      </c>
      <c r="F109" s="285">
        <f>SUM(F106:F108)</f>
        <v>14840.000700000001</v>
      </c>
      <c r="G109" s="45"/>
    </row>
    <row r="110" spans="1:10" ht="15.75" x14ac:dyDescent="0.25">
      <c r="A110" s="4"/>
      <c r="B110" s="164"/>
      <c r="C110" s="164"/>
      <c r="D110" s="164"/>
      <c r="E110" s="164"/>
      <c r="F110" s="164"/>
      <c r="G110" s="170"/>
      <c r="H110" s="7"/>
      <c r="I110" s="7"/>
    </row>
    <row r="111" spans="1:10" ht="15.75" x14ac:dyDescent="0.25">
      <c r="A111" s="4"/>
      <c r="B111" s="164"/>
      <c r="C111" s="164"/>
      <c r="D111" s="164"/>
      <c r="E111" s="164"/>
      <c r="F111" s="164"/>
      <c r="G111" s="170"/>
      <c r="H111" s="7"/>
      <c r="I111" s="7"/>
    </row>
    <row r="112" spans="1:10" ht="15.75" x14ac:dyDescent="0.25">
      <c r="A112" s="591" t="s">
        <v>12</v>
      </c>
      <c r="B112" s="591"/>
      <c r="C112" s="591"/>
      <c r="D112" s="591"/>
      <c r="E112" s="591"/>
      <c r="F112" s="591"/>
      <c r="G112" s="170"/>
      <c r="H112" s="7"/>
      <c r="I112" s="7"/>
    </row>
    <row r="113" spans="1:9" ht="15.75" x14ac:dyDescent="0.25">
      <c r="A113" s="164"/>
      <c r="B113" s="164"/>
      <c r="C113" s="164"/>
      <c r="D113" s="164"/>
      <c r="E113" s="164"/>
      <c r="F113" s="169">
        <f>F78</f>
        <v>0.28000000000000003</v>
      </c>
      <c r="G113" s="170"/>
      <c r="H113" s="7"/>
      <c r="I113" s="7"/>
    </row>
    <row r="114" spans="1:9" ht="15.75" x14ac:dyDescent="0.25">
      <c r="A114" s="667" t="s">
        <v>13</v>
      </c>
      <c r="B114" s="667" t="s">
        <v>11</v>
      </c>
      <c r="C114" s="357"/>
      <c r="D114" s="667" t="s">
        <v>14</v>
      </c>
      <c r="E114" s="667" t="s">
        <v>94</v>
      </c>
      <c r="F114" s="667" t="s">
        <v>6</v>
      </c>
      <c r="G114" s="170"/>
      <c r="H114" s="7"/>
      <c r="I114" s="7"/>
    </row>
    <row r="115" spans="1:9" ht="3.6" customHeight="1" x14ac:dyDescent="0.25">
      <c r="A115" s="667"/>
      <c r="B115" s="667"/>
      <c r="C115" s="357"/>
      <c r="D115" s="667"/>
      <c r="E115" s="667"/>
      <c r="F115" s="667"/>
      <c r="G115" s="170"/>
      <c r="H115" s="7"/>
      <c r="I115" s="7"/>
    </row>
    <row r="116" spans="1:9" ht="15.75" x14ac:dyDescent="0.25">
      <c r="A116" s="357">
        <v>1</v>
      </c>
      <c r="B116" s="357">
        <v>2</v>
      </c>
      <c r="C116" s="357"/>
      <c r="D116" s="357">
        <v>3</v>
      </c>
      <c r="E116" s="357">
        <v>4</v>
      </c>
      <c r="F116" s="357" t="s">
        <v>178</v>
      </c>
      <c r="G116" s="170"/>
      <c r="H116" s="7"/>
      <c r="I116" s="7"/>
    </row>
    <row r="117" spans="1:9" ht="15.75" x14ac:dyDescent="0.25">
      <c r="A117" s="81" t="str">
        <f>'инновации+добровольчество0,41'!A113</f>
        <v>Теплоэнергия</v>
      </c>
      <c r="B117" s="357" t="str">
        <f>'инновации+добровольчество0,41'!B113</f>
        <v>Гкал</v>
      </c>
      <c r="C117" s="357"/>
      <c r="D117" s="77">
        <f>55*F113</f>
        <v>15.400000000000002</v>
      </c>
      <c r="E117" s="77">
        <f>'инновации+добровольчество0,41'!E113</f>
        <v>3245.16</v>
      </c>
      <c r="F117" s="77">
        <f>D117*E117+13.53</f>
        <v>49988.994000000006</v>
      </c>
      <c r="G117" s="170"/>
      <c r="H117" s="7"/>
      <c r="I117" s="7"/>
    </row>
    <row r="118" spans="1:9" ht="15.75" x14ac:dyDescent="0.25">
      <c r="A118" s="81" t="str">
        <f>'инновации+добровольчество0,41'!A114</f>
        <v xml:space="preserve">Водоснабжение </v>
      </c>
      <c r="B118" s="357" t="str">
        <f>'инновации+добровольчество0,41'!B114</f>
        <v>м2</v>
      </c>
      <c r="C118" s="357"/>
      <c r="D118" s="357">
        <f>106.3*F113</f>
        <v>29.764000000000003</v>
      </c>
      <c r="E118" s="77">
        <f>'инновации+добровольчество0,41'!E114</f>
        <v>46.7</v>
      </c>
      <c r="F118" s="77">
        <f t="shared" ref="F118:F122" si="8">D118*E118</f>
        <v>1389.9788000000003</v>
      </c>
      <c r="G118" s="170"/>
      <c r="H118" s="7"/>
      <c r="I118" s="7"/>
    </row>
    <row r="119" spans="1:9" ht="15.75" x14ac:dyDescent="0.25">
      <c r="A119" s="81" t="str">
        <f>'инновации+добровольчество0,41'!A115</f>
        <v>Водоотведение (септик)</v>
      </c>
      <c r="B119" s="357" t="str">
        <f>'инновации+добровольчество0,41'!B115</f>
        <v>м3</v>
      </c>
      <c r="C119" s="357"/>
      <c r="D119" s="357">
        <f>6*F113</f>
        <v>1.6800000000000002</v>
      </c>
      <c r="E119" s="77">
        <f>'инновации+добровольчество0,41'!E115</f>
        <v>9000</v>
      </c>
      <c r="F119" s="77">
        <f t="shared" si="8"/>
        <v>15120.000000000002</v>
      </c>
      <c r="G119" s="170"/>
      <c r="H119" s="7"/>
      <c r="I119" s="7"/>
    </row>
    <row r="120" spans="1:9" ht="15.75" x14ac:dyDescent="0.25">
      <c r="A120" s="81" t="str">
        <f>'инновации+добровольчество0,41'!A116</f>
        <v>Электроэнергия</v>
      </c>
      <c r="B120" s="357" t="str">
        <f>'инновации+добровольчество0,41'!B116</f>
        <v>МВт час.</v>
      </c>
      <c r="C120" s="357"/>
      <c r="D120" s="77">
        <f>6*F113</f>
        <v>1.6800000000000002</v>
      </c>
      <c r="E120" s="77">
        <f>'инновации+добровольчество0,41'!E116</f>
        <v>7728</v>
      </c>
      <c r="F120" s="77">
        <f t="shared" si="8"/>
        <v>12983.04</v>
      </c>
      <c r="G120" s="170"/>
      <c r="H120" s="7"/>
      <c r="I120" s="7"/>
    </row>
    <row r="121" spans="1:9" ht="15.75" x14ac:dyDescent="0.25">
      <c r="A121" s="232" t="str">
        <f>'инновации+добровольчество0,41'!A117</f>
        <v>ТКО</v>
      </c>
      <c r="B121" s="357" t="str">
        <f>'инновации+добровольчество0,41'!B117</f>
        <v>договор</v>
      </c>
      <c r="C121" s="318"/>
      <c r="D121" s="171">
        <f>3.636*F113</f>
        <v>1.0180800000000001</v>
      </c>
      <c r="E121" s="77">
        <f>'инновации+добровольчество0,41'!E117</f>
        <v>2170.58</v>
      </c>
      <c r="F121" s="77">
        <f t="shared" si="8"/>
        <v>2209.8240863999999</v>
      </c>
      <c r="G121" s="170"/>
      <c r="H121" s="7"/>
      <c r="I121" s="7"/>
    </row>
    <row r="122" spans="1:9" ht="15.75" x14ac:dyDescent="0.25">
      <c r="A122" s="232" t="str">
        <f>'инновации+добровольчество0,41'!A118</f>
        <v>Электроэнергия (резерв)</v>
      </c>
      <c r="B122" s="357" t="str">
        <f>'инновации+добровольчество0,41'!B118</f>
        <v>МВт час.</v>
      </c>
      <c r="C122" s="318"/>
      <c r="D122" s="171">
        <f>7.23*D131</f>
        <v>2.0244000000000004</v>
      </c>
      <c r="E122" s="77">
        <f>'инновации+добровольчество0,41'!E118</f>
        <v>7728</v>
      </c>
      <c r="F122" s="77">
        <f t="shared" si="8"/>
        <v>15644.563200000004</v>
      </c>
      <c r="G122" s="170"/>
      <c r="H122" s="7"/>
      <c r="I122" s="7"/>
    </row>
    <row r="123" spans="1:9" ht="18.75" x14ac:dyDescent="0.25">
      <c r="A123" s="694"/>
      <c r="B123" s="694"/>
      <c r="C123" s="694"/>
      <c r="D123" s="694"/>
      <c r="E123" s="694"/>
      <c r="F123" s="290">
        <f>SUM(F117:F122)</f>
        <v>97336.400086399997</v>
      </c>
      <c r="G123" s="170"/>
      <c r="H123" s="7"/>
      <c r="I123" s="7"/>
    </row>
    <row r="124" spans="1:9" ht="18.75" x14ac:dyDescent="0.25">
      <c r="A124" s="249"/>
      <c r="B124" s="249"/>
      <c r="C124" s="249"/>
      <c r="D124" s="249"/>
      <c r="E124" s="249"/>
      <c r="F124" s="250"/>
      <c r="G124" s="251"/>
      <c r="H124" s="7"/>
      <c r="I124" s="7"/>
    </row>
    <row r="125" spans="1:9" s="7" customFormat="1" ht="25.5" x14ac:dyDescent="0.25">
      <c r="A125" s="339" t="s">
        <v>115</v>
      </c>
      <c r="B125" s="351" t="s">
        <v>116</v>
      </c>
      <c r="C125" s="247"/>
      <c r="D125" s="351" t="s">
        <v>120</v>
      </c>
      <c r="E125" s="351" t="s">
        <v>117</v>
      </c>
      <c r="F125" s="351" t="s">
        <v>118</v>
      </c>
      <c r="G125" s="248" t="s">
        <v>6</v>
      </c>
    </row>
    <row r="126" spans="1:9" s="7" customFormat="1" ht="15.75" x14ac:dyDescent="0.25">
      <c r="A126" s="316">
        <v>1</v>
      </c>
      <c r="B126" s="318">
        <v>2</v>
      </c>
      <c r="C126" s="342"/>
      <c r="D126" s="318">
        <v>3</v>
      </c>
      <c r="E126" s="318">
        <v>4</v>
      </c>
      <c r="F126" s="318">
        <v>5</v>
      </c>
      <c r="G126" s="365" t="s">
        <v>231</v>
      </c>
    </row>
    <row r="127" spans="1:9" s="7" customFormat="1" ht="15.75" x14ac:dyDescent="0.25">
      <c r="A127" s="318" t="s">
        <v>119</v>
      </c>
      <c r="B127" s="318">
        <f>'инновации+добровольчество0,41'!B104</f>
        <v>3</v>
      </c>
      <c r="C127" s="318">
        <f>'инновации+добровольчество0,41'!C104</f>
        <v>0</v>
      </c>
      <c r="D127" s="318">
        <f>'инновации+добровольчество0,41'!D104</f>
        <v>12</v>
      </c>
      <c r="E127" s="318">
        <f>'инновации+добровольчество0,41'!E104</f>
        <v>75</v>
      </c>
      <c r="F127" s="318">
        <f>'инновации+добровольчество0,41'!F104</f>
        <v>2700</v>
      </c>
      <c r="G127" s="167">
        <f>F127*F113</f>
        <v>756.00000000000011</v>
      </c>
    </row>
    <row r="128" spans="1:9" s="7" customFormat="1" ht="18.75" x14ac:dyDescent="0.25">
      <c r="A128" s="128"/>
      <c r="B128" s="128"/>
      <c r="C128" s="128"/>
      <c r="D128" s="128"/>
      <c r="E128" s="314" t="s">
        <v>92</v>
      </c>
      <c r="F128" s="129">
        <f>F127</f>
        <v>2700</v>
      </c>
      <c r="G128" s="289">
        <f>G127</f>
        <v>756.00000000000011</v>
      </c>
    </row>
    <row r="129" spans="1:9" ht="15.75" x14ac:dyDescent="0.25">
      <c r="A129" s="644" t="s">
        <v>61</v>
      </c>
      <c r="B129" s="644"/>
      <c r="C129" s="644"/>
      <c r="D129" s="644"/>
      <c r="E129" s="644"/>
      <c r="F129" s="644"/>
      <c r="G129" s="170"/>
      <c r="H129" s="7"/>
      <c r="I129" s="7"/>
    </row>
    <row r="130" spans="1:9" ht="15.75" x14ac:dyDescent="0.25">
      <c r="A130" s="356" t="s">
        <v>85</v>
      </c>
      <c r="B130" s="6" t="s">
        <v>282</v>
      </c>
      <c r="C130" s="6"/>
      <c r="D130" s="6"/>
      <c r="E130" s="7"/>
      <c r="F130" s="7"/>
      <c r="G130" s="170"/>
      <c r="H130" s="7"/>
      <c r="I130" s="7"/>
    </row>
    <row r="131" spans="1:9" ht="15.75" x14ac:dyDescent="0.25">
      <c r="A131" s="7"/>
      <c r="B131" s="7"/>
      <c r="C131" s="7"/>
      <c r="D131" s="161">
        <f>F113</f>
        <v>0.28000000000000003</v>
      </c>
      <c r="E131" s="7"/>
      <c r="F131" s="7"/>
      <c r="G131" s="170"/>
      <c r="H131" s="7"/>
      <c r="I131" s="7"/>
    </row>
    <row r="132" spans="1:9" ht="15" customHeight="1" x14ac:dyDescent="0.25">
      <c r="A132" s="633" t="s">
        <v>125</v>
      </c>
      <c r="B132" s="633"/>
      <c r="C132" s="347"/>
      <c r="D132" s="633" t="s">
        <v>11</v>
      </c>
      <c r="E132" s="634" t="s">
        <v>49</v>
      </c>
      <c r="F132" s="634" t="s">
        <v>15</v>
      </c>
      <c r="G132" s="691" t="s">
        <v>6</v>
      </c>
      <c r="H132" s="7"/>
      <c r="I132" s="7"/>
    </row>
    <row r="133" spans="1:9" ht="15.75" x14ac:dyDescent="0.25">
      <c r="A133" s="633"/>
      <c r="B133" s="633"/>
      <c r="C133" s="347"/>
      <c r="D133" s="633"/>
      <c r="E133" s="635"/>
      <c r="F133" s="635"/>
      <c r="G133" s="692"/>
      <c r="H133" s="7"/>
      <c r="I133" s="7"/>
    </row>
    <row r="134" spans="1:9" ht="15.75" x14ac:dyDescent="0.25">
      <c r="A134" s="630">
        <v>1</v>
      </c>
      <c r="B134" s="632"/>
      <c r="C134" s="348"/>
      <c r="D134" s="347">
        <v>2</v>
      </c>
      <c r="E134" s="347">
        <v>3</v>
      </c>
      <c r="F134" s="347">
        <v>4</v>
      </c>
      <c r="G134" s="87" t="s">
        <v>70</v>
      </c>
      <c r="H134" s="7"/>
      <c r="I134" s="7"/>
    </row>
    <row r="135" spans="1:9" ht="15.75" x14ac:dyDescent="0.25">
      <c r="A135" s="637" t="str">
        <f>A48</f>
        <v>Суточные</v>
      </c>
      <c r="B135" s="638"/>
      <c r="C135" s="350"/>
      <c r="D135" s="347" t="str">
        <f>D48</f>
        <v>сутки</v>
      </c>
      <c r="E135" s="361">
        <f>19*4*D131</f>
        <v>21.28</v>
      </c>
      <c r="F135" s="361">
        <f>F48</f>
        <v>450</v>
      </c>
      <c r="G135" s="87">
        <f>E135*F135</f>
        <v>9576</v>
      </c>
      <c r="H135" s="7"/>
      <c r="I135" s="7"/>
    </row>
    <row r="136" spans="1:9" ht="15.75" x14ac:dyDescent="0.25">
      <c r="A136" s="637" t="str">
        <f>A49</f>
        <v>Проезд</v>
      </c>
      <c r="B136" s="638"/>
      <c r="C136" s="350"/>
      <c r="D136" s="347" t="str">
        <f>D49</f>
        <v xml:space="preserve">Ед. </v>
      </c>
      <c r="E136" s="361">
        <f>19*D131</f>
        <v>5.32</v>
      </c>
      <c r="F136" s="361">
        <f>F49</f>
        <v>6000</v>
      </c>
      <c r="G136" s="87">
        <f t="shared" ref="G136:G137" si="9">E136*F136</f>
        <v>31920</v>
      </c>
      <c r="H136" s="7"/>
      <c r="I136" s="7"/>
    </row>
    <row r="137" spans="1:9" ht="15.75" x14ac:dyDescent="0.25">
      <c r="A137" s="637" t="str">
        <f>A50</f>
        <v xml:space="preserve">Проживание </v>
      </c>
      <c r="B137" s="638"/>
      <c r="C137" s="350"/>
      <c r="D137" s="347" t="str">
        <f>D50</f>
        <v>сутки</v>
      </c>
      <c r="E137" s="361">
        <f>19*3*D131</f>
        <v>15.96</v>
      </c>
      <c r="F137" s="361">
        <f>F50</f>
        <v>1610.52</v>
      </c>
      <c r="G137" s="87">
        <f t="shared" si="9"/>
        <v>25703.8992</v>
      </c>
      <c r="H137" s="7"/>
      <c r="I137" s="7"/>
    </row>
    <row r="138" spans="1:9" ht="18.75" x14ac:dyDescent="0.25">
      <c r="A138" s="639" t="s">
        <v>60</v>
      </c>
      <c r="B138" s="640"/>
      <c r="C138" s="358"/>
      <c r="D138" s="347"/>
      <c r="E138" s="83"/>
      <c r="F138" s="83"/>
      <c r="G138" s="278">
        <f>SUM(G135:G137)+0.25</f>
        <v>67200.1492</v>
      </c>
      <c r="H138" s="7"/>
      <c r="I138" s="7"/>
    </row>
    <row r="139" spans="1:9" ht="15.75" x14ac:dyDescent="0.25">
      <c r="A139" s="659" t="s">
        <v>36</v>
      </c>
      <c r="B139" s="659"/>
      <c r="C139" s="659"/>
      <c r="D139" s="659"/>
      <c r="E139" s="659"/>
      <c r="F139" s="659"/>
      <c r="G139" s="192"/>
      <c r="H139" s="7"/>
      <c r="I139" s="7"/>
    </row>
    <row r="140" spans="1:9" ht="15.75" x14ac:dyDescent="0.25">
      <c r="A140" s="7"/>
      <c r="B140" s="7"/>
      <c r="C140" s="7"/>
      <c r="D140" s="168">
        <f>D131</f>
        <v>0.28000000000000003</v>
      </c>
      <c r="E140" s="7"/>
      <c r="F140" s="7"/>
      <c r="G140" s="170"/>
      <c r="H140" s="7"/>
      <c r="I140" s="7"/>
    </row>
    <row r="141" spans="1:9" ht="30" customHeight="1" x14ac:dyDescent="0.25">
      <c r="A141" s="633" t="s">
        <v>24</v>
      </c>
      <c r="B141" s="633" t="s">
        <v>11</v>
      </c>
      <c r="C141" s="347"/>
      <c r="D141" s="633" t="s">
        <v>49</v>
      </c>
      <c r="E141" s="633" t="s">
        <v>94</v>
      </c>
      <c r="F141" s="634" t="s">
        <v>181</v>
      </c>
      <c r="G141" s="691" t="s">
        <v>6</v>
      </c>
      <c r="H141" s="7"/>
      <c r="I141" s="7"/>
    </row>
    <row r="142" spans="1:9" ht="15.75" customHeight="1" x14ac:dyDescent="0.25">
      <c r="A142" s="633"/>
      <c r="B142" s="633"/>
      <c r="C142" s="347"/>
      <c r="D142" s="633"/>
      <c r="E142" s="633"/>
      <c r="F142" s="635"/>
      <c r="G142" s="692"/>
      <c r="H142" s="7"/>
      <c r="I142" s="7"/>
    </row>
    <row r="143" spans="1:9" ht="15.75" x14ac:dyDescent="0.25">
      <c r="A143" s="347">
        <v>1</v>
      </c>
      <c r="B143" s="347">
        <v>2</v>
      </c>
      <c r="C143" s="347"/>
      <c r="D143" s="347">
        <v>3</v>
      </c>
      <c r="E143" s="347">
        <v>4</v>
      </c>
      <c r="F143" s="347">
        <v>5</v>
      </c>
      <c r="G143" s="82" t="s">
        <v>71</v>
      </c>
      <c r="H143" s="7"/>
      <c r="I143" s="7"/>
    </row>
    <row r="144" spans="1:9" ht="21.75" customHeight="1" x14ac:dyDescent="0.25">
      <c r="A144" s="55" t="str">
        <f>'инновации+добровольчество0,41'!A134</f>
        <v>переговоры по району, мин</v>
      </c>
      <c r="B144" s="328" t="s">
        <v>22</v>
      </c>
      <c r="C144" s="347"/>
      <c r="D144" s="418">
        <f>300*D140</f>
        <v>84.000000000000014</v>
      </c>
      <c r="E144" s="331">
        <f>'инновации+добровольчество0,41'!E134</f>
        <v>5.0199999999999996</v>
      </c>
      <c r="F144" s="328">
        <v>12</v>
      </c>
      <c r="G144" s="82">
        <f>D144*E144*F144</f>
        <v>5060.1600000000008</v>
      </c>
      <c r="H144" s="7"/>
      <c r="I144" s="7"/>
    </row>
    <row r="145" spans="1:9" ht="15.75" x14ac:dyDescent="0.25">
      <c r="A145" s="55" t="str">
        <f>'инновации+добровольчество0,41'!A135</f>
        <v>Переговоры за пределами района,мин</v>
      </c>
      <c r="B145" s="328" t="s">
        <v>22</v>
      </c>
      <c r="C145" s="347"/>
      <c r="D145" s="415">
        <f>41.66666666*D140</f>
        <v>11.666666664800001</v>
      </c>
      <c r="E145" s="331">
        <f>'инновации+добровольчество0,41'!E135</f>
        <v>15</v>
      </c>
      <c r="F145" s="328">
        <v>12</v>
      </c>
      <c r="G145" s="82">
        <f t="shared" ref="G145:G148" si="10">D145*E145*F145</f>
        <v>2099.9999996639999</v>
      </c>
      <c r="H145" s="7"/>
      <c r="I145" s="7"/>
    </row>
    <row r="146" spans="1:9" ht="15.75" x14ac:dyDescent="0.25">
      <c r="A146" s="55" t="str">
        <f>'инновации+добровольчество0,41'!A136</f>
        <v>Абоненская плата за услуги связи, номеров</v>
      </c>
      <c r="B146" s="328" t="s">
        <v>22</v>
      </c>
      <c r="C146" s="347"/>
      <c r="D146" s="416">
        <f>1*D140</f>
        <v>0.28000000000000003</v>
      </c>
      <c r="E146" s="331">
        <f>'инновации+добровольчество0,41'!E136</f>
        <v>2183</v>
      </c>
      <c r="F146" s="328">
        <v>12</v>
      </c>
      <c r="G146" s="82">
        <f t="shared" si="10"/>
        <v>7334.88</v>
      </c>
      <c r="H146" s="7"/>
      <c r="I146" s="7"/>
    </row>
    <row r="147" spans="1:9" ht="15.75" x14ac:dyDescent="0.25">
      <c r="A147" s="55" t="str">
        <f>'инновации+добровольчество0,41'!A137</f>
        <v xml:space="preserve">Абоненская плата за услуги Интернет </v>
      </c>
      <c r="B147" s="328" t="s">
        <v>22</v>
      </c>
      <c r="C147" s="347"/>
      <c r="D147" s="416">
        <f>1*D140</f>
        <v>0.28000000000000003</v>
      </c>
      <c r="E147" s="331">
        <f>'инновации+добровольчество0,41'!E137</f>
        <v>8172</v>
      </c>
      <c r="F147" s="328">
        <v>12</v>
      </c>
      <c r="G147" s="82">
        <f t="shared" si="10"/>
        <v>27457.920000000006</v>
      </c>
      <c r="H147" s="7"/>
      <c r="I147" s="7"/>
    </row>
    <row r="148" spans="1:9" ht="15.75" x14ac:dyDescent="0.25">
      <c r="A148" s="55" t="str">
        <f>'инновации+добровольчество0,41'!A138</f>
        <v>Почтовые конверты</v>
      </c>
      <c r="B148" s="328" t="s">
        <v>88</v>
      </c>
      <c r="C148" s="347"/>
      <c r="D148" s="416">
        <f>170*D140</f>
        <v>47.6</v>
      </c>
      <c r="E148" s="331">
        <f>'инновации+добровольчество0,41'!E138</f>
        <v>30.4</v>
      </c>
      <c r="F148" s="328">
        <v>1</v>
      </c>
      <c r="G148" s="82">
        <f t="shared" si="10"/>
        <v>1447.04</v>
      </c>
      <c r="H148" s="7"/>
      <c r="I148" s="7"/>
    </row>
    <row r="149" spans="1:9" ht="18.75" x14ac:dyDescent="0.3">
      <c r="A149" s="688" t="s">
        <v>26</v>
      </c>
      <c r="B149" s="689"/>
      <c r="C149" s="689"/>
      <c r="D149" s="689"/>
      <c r="E149" s="689"/>
      <c r="F149" s="690"/>
      <c r="G149" s="283">
        <f>SUM(G144:G148)</f>
        <v>43399.999999664004</v>
      </c>
      <c r="H149" s="7"/>
      <c r="I149" s="7"/>
    </row>
    <row r="150" spans="1:9" ht="15.75" x14ac:dyDescent="0.25">
      <c r="A150" s="659" t="s">
        <v>57</v>
      </c>
      <c r="B150" s="659"/>
      <c r="C150" s="659"/>
      <c r="D150" s="659"/>
      <c r="E150" s="659"/>
      <c r="F150" s="659"/>
      <c r="G150" s="170"/>
      <c r="H150" s="7"/>
      <c r="I150" s="7"/>
    </row>
    <row r="151" spans="1:9" ht="15.75" x14ac:dyDescent="0.25">
      <c r="A151" s="7"/>
      <c r="B151" s="7"/>
      <c r="C151" s="7"/>
      <c r="D151" s="168">
        <f>D140</f>
        <v>0.28000000000000003</v>
      </c>
      <c r="E151" s="7"/>
      <c r="F151" s="7"/>
      <c r="G151" s="170"/>
      <c r="H151" s="7"/>
      <c r="I151" s="7"/>
    </row>
    <row r="152" spans="1:9" ht="10.15" customHeight="1" x14ac:dyDescent="0.25">
      <c r="A152" s="633" t="s">
        <v>201</v>
      </c>
      <c r="B152" s="633" t="s">
        <v>11</v>
      </c>
      <c r="C152" s="347"/>
      <c r="D152" s="633" t="s">
        <v>49</v>
      </c>
      <c r="E152" s="633" t="s">
        <v>95</v>
      </c>
      <c r="F152" s="633" t="s">
        <v>25</v>
      </c>
      <c r="G152" s="691" t="s">
        <v>6</v>
      </c>
      <c r="H152" s="7"/>
      <c r="I152" s="7"/>
    </row>
    <row r="153" spans="1:9" ht="4.1500000000000004" customHeight="1" x14ac:dyDescent="0.25">
      <c r="A153" s="633"/>
      <c r="B153" s="633"/>
      <c r="C153" s="347"/>
      <c r="D153" s="633"/>
      <c r="E153" s="633"/>
      <c r="F153" s="633"/>
      <c r="G153" s="692"/>
      <c r="H153" s="7"/>
      <c r="I153" s="7"/>
    </row>
    <row r="154" spans="1:9" ht="15.75" x14ac:dyDescent="0.25">
      <c r="A154" s="347">
        <v>1</v>
      </c>
      <c r="B154" s="347">
        <v>2</v>
      </c>
      <c r="C154" s="347"/>
      <c r="D154" s="347">
        <v>3</v>
      </c>
      <c r="E154" s="347">
        <v>4</v>
      </c>
      <c r="F154" s="347">
        <v>5</v>
      </c>
      <c r="G154" s="82" t="s">
        <v>72</v>
      </c>
      <c r="H154" s="7"/>
      <c r="I154" s="7"/>
    </row>
    <row r="155" spans="1:9" ht="15.75" hidden="1" x14ac:dyDescent="0.25">
      <c r="A155" s="76" t="str">
        <f>'инновации+добровольчество0,41'!A145</f>
        <v>Проезд к месту учебы</v>
      </c>
      <c r="B155" s="347" t="s">
        <v>126</v>
      </c>
      <c r="C155" s="347"/>
      <c r="D155" s="347"/>
      <c r="E155" s="347"/>
      <c r="F155" s="347"/>
      <c r="G155" s="82"/>
      <c r="H155" s="7"/>
      <c r="I155" s="7"/>
    </row>
    <row r="156" spans="1:9" ht="15.75" x14ac:dyDescent="0.25">
      <c r="A156" s="73" t="s">
        <v>182</v>
      </c>
      <c r="B156" s="347" t="s">
        <v>22</v>
      </c>
      <c r="C156" s="347"/>
      <c r="D156" s="347">
        <f>1*D151</f>
        <v>0.28000000000000003</v>
      </c>
      <c r="E156" s="347">
        <f>'инновации+добровольчество0,41'!E146</f>
        <v>19000</v>
      </c>
      <c r="F156" s="347">
        <v>1</v>
      </c>
      <c r="G156" s="82">
        <f>D156*E156*F156</f>
        <v>5320.0000000000009</v>
      </c>
      <c r="H156" s="7"/>
      <c r="I156" s="7"/>
    </row>
    <row r="157" spans="1:9" ht="18.75" x14ac:dyDescent="0.25">
      <c r="A157" s="688" t="s">
        <v>58</v>
      </c>
      <c r="B157" s="689"/>
      <c r="C157" s="689"/>
      <c r="D157" s="689"/>
      <c r="E157" s="689"/>
      <c r="F157" s="690"/>
      <c r="G157" s="276">
        <f>SUM(G155:G156)</f>
        <v>5320.0000000000009</v>
      </c>
      <c r="H157" s="7"/>
      <c r="I157" s="7"/>
    </row>
    <row r="158" spans="1:9" ht="15.75" x14ac:dyDescent="0.25">
      <c r="A158" s="693" t="s">
        <v>19</v>
      </c>
      <c r="B158" s="693"/>
      <c r="C158" s="693"/>
      <c r="D158" s="693"/>
      <c r="E158" s="693"/>
      <c r="F158" s="693"/>
      <c r="G158" s="170"/>
      <c r="H158" s="7"/>
      <c r="I158" s="7"/>
    </row>
    <row r="159" spans="1:9" ht="15.75" x14ac:dyDescent="0.25">
      <c r="A159" s="7"/>
      <c r="B159" s="7"/>
      <c r="C159" s="7"/>
      <c r="D159" s="168">
        <f>D151</f>
        <v>0.28000000000000003</v>
      </c>
      <c r="E159" s="7"/>
      <c r="F159" s="7"/>
      <c r="G159" s="170"/>
      <c r="H159" s="7"/>
      <c r="I159" s="7"/>
    </row>
    <row r="160" spans="1:9" ht="3.6" customHeight="1" x14ac:dyDescent="0.25">
      <c r="A160" s="633" t="s">
        <v>21</v>
      </c>
      <c r="B160" s="633" t="s">
        <v>11</v>
      </c>
      <c r="C160" s="347"/>
      <c r="D160" s="633" t="s">
        <v>14</v>
      </c>
      <c r="E160" s="633" t="s">
        <v>94</v>
      </c>
      <c r="F160" s="633" t="s">
        <v>6</v>
      </c>
      <c r="G160" s="170"/>
      <c r="H160" s="7"/>
      <c r="I160" s="7"/>
    </row>
    <row r="161" spans="1:9" ht="24" customHeight="1" x14ac:dyDescent="0.25">
      <c r="A161" s="633"/>
      <c r="B161" s="633"/>
      <c r="C161" s="347"/>
      <c r="D161" s="633"/>
      <c r="E161" s="633"/>
      <c r="F161" s="633"/>
      <c r="G161" s="170"/>
      <c r="H161" s="7"/>
      <c r="I161" s="7"/>
    </row>
    <row r="162" spans="1:9" ht="15.75" x14ac:dyDescent="0.25">
      <c r="A162" s="347">
        <v>1</v>
      </c>
      <c r="B162" s="347">
        <v>2</v>
      </c>
      <c r="C162" s="347"/>
      <c r="D162" s="347">
        <v>3</v>
      </c>
      <c r="E162" s="347">
        <v>7</v>
      </c>
      <c r="F162" s="347" t="s">
        <v>179</v>
      </c>
      <c r="G162" s="170"/>
      <c r="H162" s="7"/>
      <c r="I162" s="7"/>
    </row>
    <row r="163" spans="1:9" ht="15.75" x14ac:dyDescent="0.25">
      <c r="A163" s="76" t="str">
        <f>'инновации+добровольчество0,41'!A154</f>
        <v xml:space="preserve">Обслуживание систем пожарной сигнализации  </v>
      </c>
      <c r="B163" s="347" t="str">
        <f>'инновации+добровольчество0,41'!B154</f>
        <v>договор</v>
      </c>
      <c r="C163" s="347"/>
      <c r="D163" s="160">
        <f>12*D159</f>
        <v>3.3600000000000003</v>
      </c>
      <c r="E163" s="347">
        <f>'инновации+добровольчество0,41'!E154</f>
        <v>2000</v>
      </c>
      <c r="F163" s="347">
        <f>D163*E163</f>
        <v>6720.0000000000009</v>
      </c>
      <c r="G163" s="170"/>
      <c r="H163" s="7"/>
      <c r="I163" s="7"/>
    </row>
    <row r="164" spans="1:9" ht="15.75" x14ac:dyDescent="0.25">
      <c r="A164" s="76" t="str">
        <f>'инновации+добровольчество0,41'!A155</f>
        <v xml:space="preserve">Уборка территории от снега </v>
      </c>
      <c r="B164" s="347" t="str">
        <f>'инновации+добровольчество0,41'!B155</f>
        <v>договор</v>
      </c>
      <c r="C164" s="347"/>
      <c r="D164" s="160">
        <f>2*D159</f>
        <v>0.56000000000000005</v>
      </c>
      <c r="E164" s="347">
        <f>'инновации+добровольчество0,41'!E155</f>
        <v>9255</v>
      </c>
      <c r="F164" s="361">
        <f t="shared" ref="F164:F184" si="11">D164*E164</f>
        <v>5182.8</v>
      </c>
      <c r="G164" s="170"/>
      <c r="H164" s="7"/>
      <c r="I164" s="7"/>
    </row>
    <row r="165" spans="1:9" ht="15.75" x14ac:dyDescent="0.25">
      <c r="A165" s="76" t="str">
        <f>'инновации+добровольчество0,41'!A156</f>
        <v>Профилактическая дезинфекция</v>
      </c>
      <c r="B165" s="347" t="str">
        <f>'инновации+добровольчество0,41'!B156</f>
        <v>договор</v>
      </c>
      <c r="C165" s="347"/>
      <c r="D165" s="160">
        <f>1*D159</f>
        <v>0.28000000000000003</v>
      </c>
      <c r="E165" s="347">
        <f>'инновации+добровольчество0,41'!E156</f>
        <v>12104.4</v>
      </c>
      <c r="F165" s="361">
        <f t="shared" si="11"/>
        <v>3389.2320000000004</v>
      </c>
      <c r="G165" s="170"/>
      <c r="H165" s="7"/>
      <c r="I165" s="7"/>
    </row>
    <row r="166" spans="1:9" ht="31.5" x14ac:dyDescent="0.25">
      <c r="A166" s="76" t="str">
        <f>'инновации+добровольчество0,41'!A157</f>
        <v>Комплексное обслуживание системы тепловодоснабжения и конструктивных элементов здания</v>
      </c>
      <c r="B166" s="347" t="str">
        <f>'инновации+добровольчество0,41'!B157</f>
        <v>договор</v>
      </c>
      <c r="C166" s="347"/>
      <c r="D166" s="160">
        <f>1*D159</f>
        <v>0.28000000000000003</v>
      </c>
      <c r="E166" s="347">
        <f>'инновации+добровольчество0,41'!E157</f>
        <v>50000</v>
      </c>
      <c r="F166" s="361">
        <f t="shared" si="11"/>
        <v>14000.000000000002</v>
      </c>
      <c r="G166" s="170"/>
      <c r="H166" s="7"/>
      <c r="I166" s="7"/>
    </row>
    <row r="167" spans="1:9" ht="15.75" x14ac:dyDescent="0.25">
      <c r="A167" s="76" t="str">
        <f>'инновации+добровольчество0,41'!A158</f>
        <v>Договор осмотр технического состояния автомобиля</v>
      </c>
      <c r="B167" s="347" t="str">
        <f>'инновации+добровольчество0,41'!B158</f>
        <v>договор</v>
      </c>
      <c r="C167" s="347"/>
      <c r="D167" s="160">
        <f>120*D159</f>
        <v>33.6</v>
      </c>
      <c r="E167" s="347">
        <f>'инновации+добровольчество0,41'!E158</f>
        <v>175.75</v>
      </c>
      <c r="F167" s="361">
        <f t="shared" si="11"/>
        <v>5905.2</v>
      </c>
      <c r="G167" s="170"/>
      <c r="H167" s="7"/>
      <c r="I167" s="7"/>
    </row>
    <row r="168" spans="1:9" ht="15.75" x14ac:dyDescent="0.25">
      <c r="A168" s="76" t="str">
        <f>'инновации+добровольчество0,41'!A159</f>
        <v>Техническое обслуживание систем пожарной сигнализации</v>
      </c>
      <c r="B168" s="347" t="str">
        <f>'инновации+добровольчество0,41'!B159</f>
        <v>договор</v>
      </c>
      <c r="C168" s="347"/>
      <c r="D168" s="419">
        <f>12*D159</f>
        <v>3.3600000000000003</v>
      </c>
      <c r="E168" s="347">
        <f>'инновации+добровольчество0,41'!E159</f>
        <v>1000</v>
      </c>
      <c r="F168" s="361">
        <f t="shared" si="11"/>
        <v>3360.0000000000005</v>
      </c>
      <c r="G168" s="170"/>
      <c r="H168" s="7"/>
      <c r="I168" s="7"/>
    </row>
    <row r="169" spans="1:9" ht="15.75" x14ac:dyDescent="0.25">
      <c r="A169" s="76" t="str">
        <f>'инновации+добровольчество0,41'!A160</f>
        <v>ремонт музыкального оборудования</v>
      </c>
      <c r="B169" s="347" t="str">
        <f>'инновации+добровольчество0,41'!B160</f>
        <v>договор</v>
      </c>
      <c r="C169" s="347"/>
      <c r="D169" s="419">
        <f>1*D159</f>
        <v>0.28000000000000003</v>
      </c>
      <c r="E169" s="347">
        <f>'инновации+добровольчество0,41'!E160</f>
        <v>22295.599999999999</v>
      </c>
      <c r="F169" s="361">
        <f t="shared" si="11"/>
        <v>6242.768</v>
      </c>
      <c r="G169" s="170"/>
      <c r="H169" s="7"/>
      <c r="I169" s="7"/>
    </row>
    <row r="170" spans="1:9" ht="15.75" x14ac:dyDescent="0.25">
      <c r="A170" s="76" t="str">
        <f>'инновации+добровольчество0,41'!A161</f>
        <v>обучение персонала</v>
      </c>
      <c r="B170" s="347" t="str">
        <f>'инновации+добровольчество0,41'!B161</f>
        <v>договор</v>
      </c>
      <c r="C170" s="347"/>
      <c r="D170" s="171">
        <f>5*D159</f>
        <v>1.4000000000000001</v>
      </c>
      <c r="E170" s="347">
        <f>'инновации+добровольчество0,41'!E161</f>
        <v>8000</v>
      </c>
      <c r="F170" s="361">
        <f t="shared" si="11"/>
        <v>11200.000000000002</v>
      </c>
      <c r="G170" s="170"/>
      <c r="H170" s="7"/>
      <c r="I170" s="7"/>
    </row>
    <row r="171" spans="1:9" ht="15.75" x14ac:dyDescent="0.25">
      <c r="A171" s="76" t="str">
        <f>'инновации+добровольчество0,41'!A162</f>
        <v>Возмещение мед осмотра (112/212)</v>
      </c>
      <c r="B171" s="347" t="str">
        <f>'инновации+добровольчество0,41'!B162</f>
        <v>договор</v>
      </c>
      <c r="C171" s="347"/>
      <c r="D171" s="421">
        <f>2*D159</f>
        <v>0.56000000000000005</v>
      </c>
      <c r="E171" s="347">
        <f>'инновации+добровольчество0,41'!E162</f>
        <v>5000</v>
      </c>
      <c r="F171" s="361">
        <f t="shared" si="11"/>
        <v>2800.0000000000005</v>
      </c>
      <c r="G171" s="170"/>
      <c r="H171" s="7"/>
      <c r="I171" s="7"/>
    </row>
    <row r="172" spans="1:9" ht="15.75" x14ac:dyDescent="0.25">
      <c r="A172" s="76" t="str">
        <f>'инновации+добровольчество0,41'!A163</f>
        <v>Услуги СЕМИС подписка</v>
      </c>
      <c r="B172" s="347" t="str">
        <f>'инновации+добровольчество0,41'!B163</f>
        <v>договор</v>
      </c>
      <c r="C172" s="347"/>
      <c r="D172" s="70">
        <f>1*D159</f>
        <v>0.28000000000000003</v>
      </c>
      <c r="E172" s="347">
        <f>'инновации+добровольчество0,41'!E163</f>
        <v>1617</v>
      </c>
      <c r="F172" s="361">
        <f t="shared" si="11"/>
        <v>452.76000000000005</v>
      </c>
      <c r="G172" s="170"/>
      <c r="H172" s="7"/>
      <c r="I172" s="7"/>
    </row>
    <row r="173" spans="1:9" ht="15.75" x14ac:dyDescent="0.25">
      <c r="A173" s="76" t="str">
        <f>'инновации+добровольчество0,41'!A164</f>
        <v>изготовление плакетки, печать дипломов, изготовление значков</v>
      </c>
      <c r="B173" s="347" t="str">
        <f>'инновации+добровольчество0,41'!B164</f>
        <v>договор</v>
      </c>
      <c r="C173" s="347"/>
      <c r="D173" s="70">
        <f>1*D159</f>
        <v>0.28000000000000003</v>
      </c>
      <c r="E173" s="347">
        <f>'инновации+добровольчество0,41'!E164</f>
        <v>19500</v>
      </c>
      <c r="F173" s="361">
        <f t="shared" si="11"/>
        <v>5460.0000000000009</v>
      </c>
      <c r="G173" s="170"/>
      <c r="H173" s="7"/>
      <c r="I173" s="7"/>
    </row>
    <row r="174" spans="1:9" ht="15.75" x14ac:dyDescent="0.25">
      <c r="A174" s="76" t="str">
        <f>'инновации+добровольчество0,41'!A165</f>
        <v>Предрейсовое медицинское обследование 247дней*90руб</v>
      </c>
      <c r="B174" s="347" t="str">
        <f>'инновации+добровольчество0,41'!B165</f>
        <v>договор</v>
      </c>
      <c r="C174" s="347"/>
      <c r="D174" s="70">
        <f>247*D159</f>
        <v>69.160000000000011</v>
      </c>
      <c r="E174" s="347">
        <f>'инновации+добровольчество0,41'!E165</f>
        <v>90</v>
      </c>
      <c r="F174" s="361">
        <f t="shared" si="11"/>
        <v>6224.4000000000005</v>
      </c>
      <c r="G174" s="170"/>
      <c r="H174" s="7"/>
      <c r="I174" s="7"/>
    </row>
    <row r="175" spans="1:9" ht="15.75" x14ac:dyDescent="0.25">
      <c r="A175" s="76" t="str">
        <f>'инновации+добровольчество0,41'!A166</f>
        <v xml:space="preserve">Услуги охраны  </v>
      </c>
      <c r="B175" s="347" t="str">
        <f>'инновации+добровольчество0,41'!B166</f>
        <v>договор</v>
      </c>
      <c r="C175" s="347"/>
      <c r="D175" s="70">
        <f>12*D159</f>
        <v>3.3600000000000003</v>
      </c>
      <c r="E175" s="347">
        <f>'инновации+добровольчество0,41'!E166</f>
        <v>8000</v>
      </c>
      <c r="F175" s="361">
        <f t="shared" si="11"/>
        <v>26880.000000000004</v>
      </c>
      <c r="G175" s="170"/>
      <c r="H175" s="7"/>
      <c r="I175" s="7"/>
    </row>
    <row r="176" spans="1:9" ht="31.5" x14ac:dyDescent="0.25">
      <c r="A176" s="76" t="str">
        <f>'инновации+добровольчество0,41'!A167</f>
        <v>Обслуживание систем охранных средств сигнализации (тревожная кнопка)</v>
      </c>
      <c r="B176" s="347" t="str">
        <f>'инновации+добровольчество0,41'!B167</f>
        <v>договор</v>
      </c>
      <c r="C176" s="347"/>
      <c r="D176" s="70">
        <f>12*D159</f>
        <v>3.3600000000000003</v>
      </c>
      <c r="E176" s="347">
        <f>'инновации+добровольчество0,41'!E167</f>
        <v>5000</v>
      </c>
      <c r="F176" s="361">
        <f t="shared" si="11"/>
        <v>16800</v>
      </c>
      <c r="G176" s="170"/>
      <c r="H176" s="7"/>
      <c r="I176" s="7"/>
    </row>
    <row r="177" spans="1:9" ht="15.75" x14ac:dyDescent="0.25">
      <c r="A177" s="76" t="str">
        <f>'инновации+добровольчество0,41'!A168</f>
        <v>Организация светового сопровождения мероприятия</v>
      </c>
      <c r="B177" s="347" t="str">
        <f>'инновации+добровольчество0,41'!B168</f>
        <v>договор</v>
      </c>
      <c r="C177" s="347"/>
      <c r="D177" s="70">
        <f>1*D159</f>
        <v>0.28000000000000003</v>
      </c>
      <c r="E177" s="347">
        <f>'инновации+добровольчество0,41'!E168</f>
        <v>31500</v>
      </c>
      <c r="F177" s="361">
        <f t="shared" si="11"/>
        <v>8820</v>
      </c>
      <c r="G177" s="170"/>
      <c r="H177" s="7"/>
      <c r="I177" s="7"/>
    </row>
    <row r="178" spans="1:9" ht="15.75" x14ac:dyDescent="0.25">
      <c r="A178" s="76" t="str">
        <f>'инновации+добровольчество0,41'!A169</f>
        <v>Медосмотр при устройстве на работу</v>
      </c>
      <c r="B178" s="347" t="str">
        <f>'инновации+добровольчество0,41'!B169</f>
        <v>договор</v>
      </c>
      <c r="C178" s="347"/>
      <c r="D178" s="70">
        <f>4*D159</f>
        <v>1.1200000000000001</v>
      </c>
      <c r="E178" s="347">
        <f>'инновации+добровольчество0,41'!E169</f>
        <v>3805.5</v>
      </c>
      <c r="F178" s="361">
        <f t="shared" si="11"/>
        <v>4262.1600000000008</v>
      </c>
      <c r="G178" s="170"/>
      <c r="H178" s="7"/>
      <c r="I178" s="7"/>
    </row>
    <row r="179" spans="1:9" ht="15.75" x14ac:dyDescent="0.25">
      <c r="A179" s="76" t="str">
        <f>'инновации+добровольчество0,41'!A170</f>
        <v>Организация питания воинов-интернационалистов</v>
      </c>
      <c r="B179" s="347" t="str">
        <f>'инновации+добровольчество0,41'!B170</f>
        <v>договор</v>
      </c>
      <c r="C179" s="347"/>
      <c r="D179" s="70">
        <f>1*D159</f>
        <v>0.28000000000000003</v>
      </c>
      <c r="E179" s="347">
        <f>'инновации+добровольчество0,41'!E170</f>
        <v>18512</v>
      </c>
      <c r="F179" s="361">
        <f t="shared" si="11"/>
        <v>5183.3600000000006</v>
      </c>
      <c r="G179" s="170"/>
      <c r="H179" s="7"/>
      <c r="I179" s="7"/>
    </row>
    <row r="180" spans="1:9" ht="15.75" x14ac:dyDescent="0.25">
      <c r="A180" s="76" t="str">
        <f>'инновации+добровольчество0,41'!A171</f>
        <v>Страховая премия по полису ОСАГО за УАЗ</v>
      </c>
      <c r="B180" s="347" t="str">
        <f>'инновации+добровольчество0,41'!B171</f>
        <v>договор</v>
      </c>
      <c r="C180" s="347"/>
      <c r="D180" s="70">
        <f>1*D159</f>
        <v>0.28000000000000003</v>
      </c>
      <c r="E180" s="347">
        <f>'инновации+добровольчество0,41'!E171</f>
        <v>3600.68</v>
      </c>
      <c r="F180" s="361">
        <f t="shared" si="11"/>
        <v>1008.1904000000001</v>
      </c>
      <c r="G180" s="170"/>
      <c r="H180" s="7"/>
      <c r="I180" s="7"/>
    </row>
    <row r="181" spans="1:9" ht="31.5" x14ac:dyDescent="0.25">
      <c r="A181" s="76" t="str">
        <f>'инновации+добровольчество0,41'!A172</f>
        <v>Диагностика бытовой и оргтехники для определения возможности ее дальнейшего использования (244/226)</v>
      </c>
      <c r="B181" s="347" t="str">
        <f>'инновации+добровольчество0,41'!B172</f>
        <v>договор</v>
      </c>
      <c r="C181" s="347"/>
      <c r="D181" s="421">
        <f>1*D159</f>
        <v>0.28000000000000003</v>
      </c>
      <c r="E181" s="347">
        <f>'инновации+добровольчество0,41'!E172</f>
        <v>1000</v>
      </c>
      <c r="F181" s="361">
        <f t="shared" si="11"/>
        <v>280</v>
      </c>
      <c r="G181" s="170"/>
      <c r="H181" s="7"/>
      <c r="I181" s="7"/>
    </row>
    <row r="182" spans="1:9" ht="15.75" x14ac:dyDescent="0.25">
      <c r="A182" s="76" t="str">
        <f>'инновации+добровольчество0,41'!A173</f>
        <v>Изготовление снежных фигур</v>
      </c>
      <c r="B182" s="347" t="str">
        <f>'инновации+добровольчество0,41'!B173</f>
        <v>договор</v>
      </c>
      <c r="C182" s="347"/>
      <c r="D182" s="421">
        <f>1*D159</f>
        <v>0.28000000000000003</v>
      </c>
      <c r="E182" s="347">
        <f>'инновации+добровольчество0,41'!E173</f>
        <v>5000</v>
      </c>
      <c r="F182" s="361">
        <f t="shared" si="11"/>
        <v>1400.0000000000002</v>
      </c>
      <c r="G182" s="170"/>
      <c r="H182" s="7"/>
      <c r="I182" s="7"/>
    </row>
    <row r="183" spans="1:9" ht="15.75" x14ac:dyDescent="0.25">
      <c r="A183" s="76" t="str">
        <f>'инновации+добровольчество0,41'!A174</f>
        <v>организация светового шоу</v>
      </c>
      <c r="B183" s="347" t="str">
        <f>'инновации+добровольчество0,41'!B174</f>
        <v>договор</v>
      </c>
      <c r="C183" s="347"/>
      <c r="D183" s="421">
        <f>1*D159</f>
        <v>0.28000000000000003</v>
      </c>
      <c r="E183" s="347">
        <f>'инновации+добровольчество0,41'!E174</f>
        <v>20718.32</v>
      </c>
      <c r="F183" s="361">
        <f t="shared" si="11"/>
        <v>5801.1296000000002</v>
      </c>
      <c r="G183" s="170"/>
      <c r="H183" s="7"/>
      <c r="I183" s="7"/>
    </row>
    <row r="184" spans="1:9" ht="15.75" x14ac:dyDescent="0.25">
      <c r="A184" s="76" t="str">
        <f>'инновации+добровольчество0,41'!A175</f>
        <v>Оплата пени, штрафов (853/291)</v>
      </c>
      <c r="B184" s="347" t="str">
        <f>'инновации+добровольчество0,41'!B175</f>
        <v>договор</v>
      </c>
      <c r="C184" s="347"/>
      <c r="D184" s="421">
        <f>5*D159</f>
        <v>1.4000000000000001</v>
      </c>
      <c r="E184" s="347">
        <f>'инновации+добровольчество0,41'!E175</f>
        <v>100</v>
      </c>
      <c r="F184" s="361">
        <f t="shared" si="11"/>
        <v>140</v>
      </c>
      <c r="G184" s="170"/>
      <c r="H184" s="7"/>
      <c r="I184" s="7"/>
    </row>
    <row r="185" spans="1:9" ht="18.75" x14ac:dyDescent="0.25">
      <c r="A185" s="656" t="s">
        <v>23</v>
      </c>
      <c r="B185" s="657"/>
      <c r="C185" s="657"/>
      <c r="D185" s="657"/>
      <c r="E185" s="658"/>
      <c r="F185" s="293">
        <f>SUM(F163:F184)</f>
        <v>141512</v>
      </c>
      <c r="G185" s="170"/>
      <c r="H185" s="7"/>
      <c r="I185" s="7"/>
    </row>
    <row r="186" spans="1:9" ht="15.75" x14ac:dyDescent="0.25">
      <c r="A186" s="649" t="s">
        <v>29</v>
      </c>
      <c r="B186" s="650"/>
      <c r="C186" s="650"/>
      <c r="D186" s="650"/>
      <c r="E186" s="650"/>
      <c r="F186" s="651"/>
      <c r="G186" s="170"/>
      <c r="H186" s="7"/>
      <c r="I186" s="7"/>
    </row>
    <row r="187" spans="1:9" ht="15.75" x14ac:dyDescent="0.25">
      <c r="A187" s="652">
        <f>D159</f>
        <v>0.28000000000000003</v>
      </c>
      <c r="B187" s="653"/>
      <c r="C187" s="653"/>
      <c r="D187" s="653"/>
      <c r="E187" s="653"/>
      <c r="F187" s="654"/>
      <c r="G187" s="170"/>
      <c r="H187" s="7"/>
      <c r="I187" s="7"/>
    </row>
    <row r="188" spans="1:9" ht="15.75" x14ac:dyDescent="0.25">
      <c r="A188" s="528" t="s">
        <v>30</v>
      </c>
      <c r="B188" s="528" t="s">
        <v>11</v>
      </c>
      <c r="C188" s="328"/>
      <c r="D188" s="528" t="s">
        <v>14</v>
      </c>
      <c r="E188" s="528" t="s">
        <v>15</v>
      </c>
      <c r="F188" s="528" t="s">
        <v>6</v>
      </c>
      <c r="G188" s="170"/>
      <c r="H188" s="7"/>
      <c r="I188" s="7"/>
    </row>
    <row r="189" spans="1:9" ht="3" customHeight="1" x14ac:dyDescent="0.25">
      <c r="A189" s="528"/>
      <c r="B189" s="528"/>
      <c r="C189" s="328"/>
      <c r="D189" s="528"/>
      <c r="E189" s="528"/>
      <c r="F189" s="528"/>
      <c r="G189" s="170"/>
      <c r="H189" s="7"/>
      <c r="I189" s="7"/>
    </row>
    <row r="190" spans="1:9" ht="15.75" x14ac:dyDescent="0.25">
      <c r="A190" s="328">
        <v>1</v>
      </c>
      <c r="B190" s="328">
        <v>2</v>
      </c>
      <c r="C190" s="328"/>
      <c r="D190" s="328">
        <v>3</v>
      </c>
      <c r="E190" s="328">
        <v>7</v>
      </c>
      <c r="F190" s="328" t="s">
        <v>179</v>
      </c>
      <c r="G190" s="170"/>
      <c r="H190" s="7"/>
      <c r="I190" s="7"/>
    </row>
    <row r="191" spans="1:9" ht="15.75" x14ac:dyDescent="0.25">
      <c r="A191" s="127" t="str">
        <f>'патриотика0,31'!A224</f>
        <v>Пиломатериал</v>
      </c>
      <c r="B191" s="84" t="s">
        <v>88</v>
      </c>
      <c r="C191" s="328"/>
      <c r="D191" s="233">
        <f>Лист1!C3*0.28</f>
        <v>1.484</v>
      </c>
      <c r="E191" s="218">
        <f>'патриотика0,31'!E224</f>
        <v>7500</v>
      </c>
      <c r="F191" s="331">
        <f>D191*E191</f>
        <v>11130</v>
      </c>
      <c r="G191" s="170"/>
      <c r="H191" s="7"/>
      <c r="I191" s="7"/>
    </row>
    <row r="192" spans="1:9" ht="15.75" x14ac:dyDescent="0.25">
      <c r="A192" s="127" t="str">
        <f>'патриотика0,31'!A225</f>
        <v>Катридж CN54AE HP 933XL</v>
      </c>
      <c r="B192" s="84" t="s">
        <v>88</v>
      </c>
      <c r="C192" s="328"/>
      <c r="D192" s="233">
        <f>Лист1!C4*0.28</f>
        <v>2.5200000000000005</v>
      </c>
      <c r="E192" s="218">
        <f>'патриотика0,31'!E225</f>
        <v>1860</v>
      </c>
      <c r="F192" s="331">
        <f>D192*E192</f>
        <v>4687.2000000000007</v>
      </c>
      <c r="G192" s="170"/>
      <c r="H192" s="7"/>
      <c r="I192" s="7"/>
    </row>
    <row r="193" spans="1:9" ht="15.75" x14ac:dyDescent="0.25">
      <c r="A193" s="127" t="str">
        <f>'патриотика0,31'!A226</f>
        <v>Катридж CN54AE HP 932XL</v>
      </c>
      <c r="B193" s="84" t="s">
        <v>88</v>
      </c>
      <c r="C193" s="328"/>
      <c r="D193" s="233">
        <f>Лист1!C5*0.28</f>
        <v>0.84000000000000008</v>
      </c>
      <c r="E193" s="218">
        <f>'патриотика0,31'!E226</f>
        <v>3689</v>
      </c>
      <c r="F193" s="331">
        <f t="shared" ref="F193:F261" si="12">D193*E193</f>
        <v>3098.76</v>
      </c>
      <c r="G193" s="170"/>
      <c r="H193" s="7"/>
      <c r="I193" s="7"/>
    </row>
    <row r="194" spans="1:9" ht="15.75" x14ac:dyDescent="0.25">
      <c r="A194" s="127" t="str">
        <f>'патриотика0,31'!A227</f>
        <v>Чернила Canon Gl-490C PIXMA</v>
      </c>
      <c r="B194" s="84" t="s">
        <v>88</v>
      </c>
      <c r="C194" s="328"/>
      <c r="D194" s="233">
        <f>Лист1!C6*0.28</f>
        <v>3.3600000000000003</v>
      </c>
      <c r="E194" s="218">
        <f>'патриотика0,31'!E227</f>
        <v>800</v>
      </c>
      <c r="F194" s="331">
        <f t="shared" ref="F194" si="13">D194*E194</f>
        <v>2688.0000000000005</v>
      </c>
      <c r="G194" s="170"/>
      <c r="H194" s="7"/>
      <c r="I194" s="7"/>
    </row>
    <row r="195" spans="1:9" ht="15.75" x14ac:dyDescent="0.25">
      <c r="A195" s="127" t="str">
        <f>'патриотика0,31'!A228</f>
        <v>Бумага А4 500 шт. SvetoCopy</v>
      </c>
      <c r="B195" s="84" t="s">
        <v>88</v>
      </c>
      <c r="C195" s="328"/>
      <c r="D195" s="233">
        <f>Лист1!C7*0.28</f>
        <v>8.4</v>
      </c>
      <c r="E195" s="218">
        <f>'патриотика0,31'!E228</f>
        <v>300</v>
      </c>
      <c r="F195" s="331">
        <f t="shared" si="12"/>
        <v>2520</v>
      </c>
      <c r="G195" s="170"/>
      <c r="H195" s="7"/>
      <c r="I195" s="7"/>
    </row>
    <row r="196" spans="1:9" ht="15.75" x14ac:dyDescent="0.25">
      <c r="A196" s="127" t="str">
        <f>'патриотика0,31'!A229</f>
        <v>Бумага А3 500 шт. SvetoCopy</v>
      </c>
      <c r="B196" s="84" t="s">
        <v>88</v>
      </c>
      <c r="C196" s="328"/>
      <c r="D196" s="233">
        <f>Лист1!C8*0.28</f>
        <v>5.6000000000000005</v>
      </c>
      <c r="E196" s="218">
        <f>'патриотика0,31'!E229</f>
        <v>400</v>
      </c>
      <c r="F196" s="331">
        <f t="shared" si="12"/>
        <v>2240</v>
      </c>
      <c r="G196" s="170"/>
      <c r="H196" s="7"/>
      <c r="I196" s="7"/>
    </row>
    <row r="197" spans="1:9" ht="15.75" x14ac:dyDescent="0.25">
      <c r="A197" s="127" t="str">
        <f>'патриотика0,31'!A230</f>
        <v>Мышь USB</v>
      </c>
      <c r="B197" s="84" t="s">
        <v>88</v>
      </c>
      <c r="C197" s="328"/>
      <c r="D197" s="233">
        <f>Лист1!C9*0.28</f>
        <v>1.1200000000000001</v>
      </c>
      <c r="E197" s="218">
        <f>'патриотика0,31'!E230</f>
        <v>500</v>
      </c>
      <c r="F197" s="331">
        <f t="shared" si="12"/>
        <v>560</v>
      </c>
      <c r="G197" s="170"/>
      <c r="H197" s="7"/>
      <c r="I197" s="7"/>
    </row>
    <row r="198" spans="1:9" ht="15.75" x14ac:dyDescent="0.25">
      <c r="A198" s="127" t="str">
        <f>'патриотика0,31'!A231</f>
        <v xml:space="preserve">Мешки для мусора </v>
      </c>
      <c r="B198" s="84" t="s">
        <v>88</v>
      </c>
      <c r="C198" s="328"/>
      <c r="D198" s="233">
        <f>Лист1!C10*0.28</f>
        <v>5.6000000000000005</v>
      </c>
      <c r="E198" s="218">
        <f>'патриотика0,31'!E231</f>
        <v>100</v>
      </c>
      <c r="F198" s="331">
        <f t="shared" si="12"/>
        <v>560</v>
      </c>
      <c r="G198" s="170"/>
      <c r="H198" s="7"/>
      <c r="I198" s="7"/>
    </row>
    <row r="199" spans="1:9" ht="15.75" x14ac:dyDescent="0.25">
      <c r="A199" s="127" t="str">
        <f>'патриотика0,31'!A232</f>
        <v>Бытовая химия</v>
      </c>
      <c r="B199" s="84" t="s">
        <v>88</v>
      </c>
      <c r="C199" s="328"/>
      <c r="D199" s="233">
        <f>Лист1!C11*0.28</f>
        <v>0.28000000000000003</v>
      </c>
      <c r="E199" s="218">
        <f>'патриотика0,31'!E232</f>
        <v>1652</v>
      </c>
      <c r="F199" s="331">
        <f t="shared" si="12"/>
        <v>462.56000000000006</v>
      </c>
      <c r="G199" s="170"/>
      <c r="H199" s="7"/>
      <c r="I199" s="7"/>
    </row>
    <row r="200" spans="1:9" ht="15.75" x14ac:dyDescent="0.25">
      <c r="A200" s="127" t="str">
        <f>'патриотика0,31'!A233</f>
        <v>Фанера</v>
      </c>
      <c r="B200" s="84" t="s">
        <v>88</v>
      </c>
      <c r="C200" s="328"/>
      <c r="D200" s="233">
        <f>Лист1!C12*0.28</f>
        <v>0.28000000000000003</v>
      </c>
      <c r="E200" s="218">
        <f>'патриотика0,31'!E233</f>
        <v>1000</v>
      </c>
      <c r="F200" s="331">
        <f t="shared" si="12"/>
        <v>280</v>
      </c>
      <c r="G200" s="170"/>
      <c r="H200" s="7"/>
      <c r="I200" s="7"/>
    </row>
    <row r="201" spans="1:9" ht="15.75" x14ac:dyDescent="0.25">
      <c r="A201" s="127" t="str">
        <f>'патриотика0,31'!A234</f>
        <v>Антифриз</v>
      </c>
      <c r="B201" s="84" t="s">
        <v>88</v>
      </c>
      <c r="C201" s="328"/>
      <c r="D201" s="233">
        <f>Лист1!C13*0.28</f>
        <v>8.4</v>
      </c>
      <c r="E201" s="218">
        <f>'патриотика0,31'!E234</f>
        <v>183</v>
      </c>
      <c r="F201" s="331">
        <f t="shared" si="12"/>
        <v>1537.2</v>
      </c>
      <c r="G201" s="170"/>
      <c r="H201" s="7"/>
      <c r="I201" s="7"/>
    </row>
    <row r="202" spans="1:9" ht="15.75" x14ac:dyDescent="0.25">
      <c r="A202" s="127" t="str">
        <f>'патриотика0,31'!A235</f>
        <v>Саморезы</v>
      </c>
      <c r="B202" s="84" t="s">
        <v>88</v>
      </c>
      <c r="C202" s="328"/>
      <c r="D202" s="233">
        <f>Лист1!C14*0.28</f>
        <v>2.8000000000000003</v>
      </c>
      <c r="E202" s="218">
        <f>'патриотика0,31'!E235</f>
        <v>100</v>
      </c>
      <c r="F202" s="331">
        <f t="shared" si="12"/>
        <v>280</v>
      </c>
      <c r="G202" s="170"/>
      <c r="H202" s="7"/>
      <c r="I202" s="7"/>
    </row>
    <row r="203" spans="1:9" ht="15.75" x14ac:dyDescent="0.25">
      <c r="A203" s="127" t="str">
        <f>'патриотика0,31'!A236</f>
        <v>Инструмент металлический ручной</v>
      </c>
      <c r="B203" s="84" t="s">
        <v>88</v>
      </c>
      <c r="C203" s="328"/>
      <c r="D203" s="233">
        <f>Лист1!C15*0.28</f>
        <v>1.4000000000000001</v>
      </c>
      <c r="E203" s="218">
        <f>'патриотика0,31'!E236</f>
        <v>301</v>
      </c>
      <c r="F203" s="331">
        <f t="shared" ref="F203:F204" si="14">D203*E203</f>
        <v>421.40000000000003</v>
      </c>
      <c r="G203" s="170"/>
      <c r="H203" s="7"/>
      <c r="I203" s="7"/>
    </row>
    <row r="204" spans="1:9" ht="15.75" x14ac:dyDescent="0.25">
      <c r="A204" s="127" t="str">
        <f>'патриотика0,31'!A237</f>
        <v>Краска эмаль</v>
      </c>
      <c r="B204" s="84" t="s">
        <v>88</v>
      </c>
      <c r="C204" s="328"/>
      <c r="D204" s="233">
        <f>Лист1!C16*0.28</f>
        <v>8.4</v>
      </c>
      <c r="E204" s="218">
        <f>'патриотика0,31'!E237</f>
        <v>250</v>
      </c>
      <c r="F204" s="331">
        <f t="shared" si="14"/>
        <v>2100</v>
      </c>
      <c r="G204" s="170"/>
      <c r="H204" s="7"/>
      <c r="I204" s="7"/>
    </row>
    <row r="205" spans="1:9" ht="15.75" x14ac:dyDescent="0.25">
      <c r="A205" s="127" t="str">
        <f>'патриотика0,31'!A238</f>
        <v>Краска ВДН</v>
      </c>
      <c r="B205" s="84" t="s">
        <v>88</v>
      </c>
      <c r="C205" s="328"/>
      <c r="D205" s="233">
        <f>Лист1!C17*0.28</f>
        <v>1.4000000000000001</v>
      </c>
      <c r="E205" s="218">
        <f>'патриотика0,31'!E238</f>
        <v>401</v>
      </c>
      <c r="F205" s="331">
        <f t="shared" si="12"/>
        <v>561.40000000000009</v>
      </c>
      <c r="G205" s="170"/>
      <c r="H205" s="7"/>
      <c r="I205" s="7"/>
    </row>
    <row r="206" spans="1:9" ht="15.75" x14ac:dyDescent="0.25">
      <c r="A206" s="127" t="str">
        <f>'патриотика0,31'!A239</f>
        <v>Кисти</v>
      </c>
      <c r="B206" s="84" t="s">
        <v>88</v>
      </c>
      <c r="C206" s="328"/>
      <c r="D206" s="233">
        <f>Лист1!C18*0.28</f>
        <v>5.6000000000000005</v>
      </c>
      <c r="E206" s="218">
        <f>'патриотика0,31'!E239</f>
        <v>50</v>
      </c>
      <c r="F206" s="331">
        <f t="shared" si="12"/>
        <v>280</v>
      </c>
      <c r="G206" s="170"/>
      <c r="H206" s="7"/>
      <c r="I206" s="7"/>
    </row>
    <row r="207" spans="1:9" ht="15.75" x14ac:dyDescent="0.25">
      <c r="A207" s="127" t="str">
        <f>'патриотика0,31'!A240</f>
        <v>Перчатка пвх</v>
      </c>
      <c r="B207" s="84" t="s">
        <v>88</v>
      </c>
      <c r="C207" s="328"/>
      <c r="D207" s="233">
        <f>Лист1!C19*0.28</f>
        <v>11.200000000000001</v>
      </c>
      <c r="E207" s="218">
        <f>'патриотика0,31'!E240</f>
        <v>30</v>
      </c>
      <c r="F207" s="331">
        <f t="shared" si="12"/>
        <v>336.00000000000006</v>
      </c>
      <c r="G207" s="170"/>
      <c r="H207" s="7"/>
      <c r="I207" s="7"/>
    </row>
    <row r="208" spans="1:9" ht="15.75" x14ac:dyDescent="0.25">
      <c r="A208" s="127" t="str">
        <f>'патриотика0,31'!A241</f>
        <v>Грабли, лопаты</v>
      </c>
      <c r="B208" s="84" t="s">
        <v>88</v>
      </c>
      <c r="C208" s="328"/>
      <c r="D208" s="233">
        <f>Лист1!C20*0.28</f>
        <v>2.8000000000000003</v>
      </c>
      <c r="E208" s="218">
        <f>'патриотика0,31'!E241</f>
        <v>118.5</v>
      </c>
      <c r="F208" s="331">
        <f t="shared" si="12"/>
        <v>331.8</v>
      </c>
      <c r="G208" s="170"/>
      <c r="H208" s="7"/>
      <c r="I208" s="7"/>
    </row>
    <row r="209" spans="1:9" ht="15.75" x14ac:dyDescent="0.25">
      <c r="A209" s="127" t="str">
        <f>'патриотика0,31'!A242</f>
        <v>Молоток</v>
      </c>
      <c r="B209" s="84" t="s">
        <v>88</v>
      </c>
      <c r="C209" s="328"/>
      <c r="D209" s="233">
        <f>Лист1!C21*0.28</f>
        <v>0.84000000000000008</v>
      </c>
      <c r="E209" s="218">
        <f>'патриотика0,31'!E242</f>
        <v>100</v>
      </c>
      <c r="F209" s="331">
        <f t="shared" si="12"/>
        <v>84.000000000000014</v>
      </c>
      <c r="G209" s="170"/>
      <c r="H209" s="7"/>
      <c r="I209" s="7"/>
    </row>
    <row r="210" spans="1:9" ht="15.75" x14ac:dyDescent="0.25">
      <c r="A210" s="127" t="str">
        <f>'инновации+добровольчество0,41'!A212</f>
        <v>Гвозди</v>
      </c>
      <c r="B210" s="84" t="s">
        <v>88</v>
      </c>
      <c r="C210" s="328"/>
      <c r="D210" s="233">
        <f>Лист1!C22*0.28</f>
        <v>0.56000000000000005</v>
      </c>
      <c r="E210" s="218">
        <f>'патриотика0,31'!E243</f>
        <v>27.5</v>
      </c>
      <c r="F210" s="331">
        <f t="shared" si="12"/>
        <v>15.400000000000002</v>
      </c>
      <c r="G210" s="170"/>
      <c r="H210" s="7"/>
      <c r="I210" s="7"/>
    </row>
    <row r="211" spans="1:9" ht="15.75" x14ac:dyDescent="0.25">
      <c r="A211" s="127" t="str">
        <f>'инновации+добровольчество0,41'!A213</f>
        <v>Тонер НР</v>
      </c>
      <c r="B211" s="84" t="s">
        <v>88</v>
      </c>
      <c r="C211" s="328"/>
      <c r="D211" s="233">
        <f>Лист1!C23*0.28</f>
        <v>0.56000000000000005</v>
      </c>
      <c r="E211" s="218">
        <f>'патриотика0,31'!E244</f>
        <v>2200</v>
      </c>
      <c r="F211" s="331">
        <f t="shared" si="12"/>
        <v>1232.0000000000002</v>
      </c>
      <c r="G211" s="170"/>
      <c r="H211" s="7"/>
      <c r="I211" s="7"/>
    </row>
    <row r="212" spans="1:9" ht="15.75" x14ac:dyDescent="0.25">
      <c r="A212" s="127" t="str">
        <f>'патриотика0,31'!A245</f>
        <v>Тонер Canon</v>
      </c>
      <c r="B212" s="84" t="s">
        <v>88</v>
      </c>
      <c r="C212" s="328"/>
      <c r="D212" s="233">
        <f>Лист1!C24*0.28</f>
        <v>0.28000000000000003</v>
      </c>
      <c r="E212" s="218">
        <f>'патриотика0,31'!E245</f>
        <v>1600</v>
      </c>
      <c r="F212" s="331">
        <f t="shared" si="12"/>
        <v>448.00000000000006</v>
      </c>
      <c r="G212" s="170"/>
      <c r="H212" s="7"/>
      <c r="I212" s="7"/>
    </row>
    <row r="213" spans="1:9" ht="15.75" x14ac:dyDescent="0.25">
      <c r="A213" s="127" t="str">
        <f>'патриотика0,31'!A246</f>
        <v>Эмаль</v>
      </c>
      <c r="B213" s="84" t="s">
        <v>88</v>
      </c>
      <c r="C213" s="328"/>
      <c r="D213" s="233">
        <f>Лист1!C25*0.28</f>
        <v>0.56000000000000005</v>
      </c>
      <c r="E213" s="218">
        <f>'патриотика0,31'!E246</f>
        <v>180</v>
      </c>
      <c r="F213" s="331">
        <f t="shared" si="12"/>
        <v>100.80000000000001</v>
      </c>
      <c r="G213" s="170"/>
      <c r="H213" s="7"/>
      <c r="I213" s="7"/>
    </row>
    <row r="214" spans="1:9" ht="15.75" x14ac:dyDescent="0.25">
      <c r="A214" s="127" t="str">
        <f>'патриотика0,31'!A247</f>
        <v>Эмаль аэрозоль</v>
      </c>
      <c r="B214" s="84" t="s">
        <v>88</v>
      </c>
      <c r="C214" s="328"/>
      <c r="D214" s="233">
        <f>Лист1!C26*0.28</f>
        <v>2.2400000000000002</v>
      </c>
      <c r="E214" s="218">
        <f>'патриотика0,31'!E247</f>
        <v>216.5</v>
      </c>
      <c r="F214" s="331">
        <f t="shared" si="12"/>
        <v>484.96000000000004</v>
      </c>
      <c r="G214" s="170"/>
      <c r="H214" s="7"/>
      <c r="I214" s="7"/>
    </row>
    <row r="215" spans="1:9" ht="15.75" x14ac:dyDescent="0.25">
      <c r="A215" s="127" t="str">
        <f>'патриотика0,31'!A248</f>
        <v>пакет майка</v>
      </c>
      <c r="B215" s="84" t="s">
        <v>88</v>
      </c>
      <c r="C215" s="328"/>
      <c r="D215" s="233">
        <f>Лист1!C27*0.28</f>
        <v>0.28000000000000003</v>
      </c>
      <c r="E215" s="218">
        <f>'патриотика0,31'!E248</f>
        <v>5</v>
      </c>
      <c r="F215" s="331">
        <f t="shared" si="12"/>
        <v>1.4000000000000001</v>
      </c>
      <c r="G215" s="170"/>
      <c r="H215" s="7"/>
      <c r="I215" s="7"/>
    </row>
    <row r="216" spans="1:9" ht="15.75" x14ac:dyDescent="0.25">
      <c r="A216" s="127" t="str">
        <f>'патриотика0,31'!A249</f>
        <v>шпилька резьбовая</v>
      </c>
      <c r="B216" s="84" t="s">
        <v>88</v>
      </c>
      <c r="C216" s="328"/>
      <c r="D216" s="233">
        <f>Лист1!C28*0.28</f>
        <v>0.56000000000000005</v>
      </c>
      <c r="E216" s="218">
        <f>'патриотика0,31'!E249</f>
        <v>240</v>
      </c>
      <c r="F216" s="331">
        <f t="shared" si="12"/>
        <v>134.4</v>
      </c>
      <c r="G216" s="170"/>
      <c r="H216" s="7"/>
      <c r="I216" s="7"/>
    </row>
    <row r="217" spans="1:9" ht="15.75" x14ac:dyDescent="0.25">
      <c r="A217" s="127" t="str">
        <f>'патриотика0,31'!A250</f>
        <v>сверло</v>
      </c>
      <c r="B217" s="84" t="s">
        <v>88</v>
      </c>
      <c r="C217" s="328"/>
      <c r="D217" s="233">
        <f>Лист1!C29*0.28</f>
        <v>0.28000000000000003</v>
      </c>
      <c r="E217" s="218">
        <f>'патриотика0,31'!E250</f>
        <v>359</v>
      </c>
      <c r="F217" s="331">
        <f t="shared" si="12"/>
        <v>100.52000000000001</v>
      </c>
      <c r="G217" s="170"/>
      <c r="H217" s="7"/>
      <c r="I217" s="7"/>
    </row>
    <row r="218" spans="1:9" ht="15.75" x14ac:dyDescent="0.25">
      <c r="A218" s="127" t="str">
        <f>'патриотика0,31'!A251</f>
        <v>антифриз</v>
      </c>
      <c r="B218" s="84" t="s">
        <v>88</v>
      </c>
      <c r="C218" s="328"/>
      <c r="D218" s="233">
        <f>Лист1!C30*0.28</f>
        <v>0.56000000000000005</v>
      </c>
      <c r="E218" s="218">
        <f>'патриотика0,31'!E251</f>
        <v>560</v>
      </c>
      <c r="F218" s="331">
        <f t="shared" si="12"/>
        <v>313.60000000000002</v>
      </c>
      <c r="G218" s="170"/>
      <c r="H218" s="7"/>
      <c r="I218" s="7"/>
    </row>
    <row r="219" spans="1:9" ht="15.75" x14ac:dyDescent="0.25">
      <c r="A219" s="127" t="str">
        <f>'патриотика0,31'!A252</f>
        <v>ледоруб</v>
      </c>
      <c r="B219" s="84" t="s">
        <v>88</v>
      </c>
      <c r="C219" s="328"/>
      <c r="D219" s="233">
        <f>Лист1!C31*0.28</f>
        <v>0.28000000000000003</v>
      </c>
      <c r="E219" s="218">
        <f>'патриотика0,31'!E252</f>
        <v>677</v>
      </c>
      <c r="F219" s="331">
        <f t="shared" si="12"/>
        <v>189.56000000000003</v>
      </c>
      <c r="G219" s="170"/>
      <c r="H219" s="7"/>
      <c r="I219" s="7"/>
    </row>
    <row r="220" spans="1:9" ht="15.75" x14ac:dyDescent="0.25">
      <c r="A220" s="127" t="str">
        <f>'патриотика0,31'!A253</f>
        <v>труба</v>
      </c>
      <c r="B220" s="84" t="s">
        <v>88</v>
      </c>
      <c r="C220" s="328"/>
      <c r="D220" s="233">
        <f>Лист1!C32*0.28</f>
        <v>0.84000000000000008</v>
      </c>
      <c r="E220" s="218">
        <f>'патриотика0,31'!E253</f>
        <v>650</v>
      </c>
      <c r="F220" s="331">
        <f t="shared" si="12"/>
        <v>546</v>
      </c>
      <c r="G220" s="170"/>
      <c r="H220" s="7"/>
      <c r="I220" s="7"/>
    </row>
    <row r="221" spans="1:9" ht="15.75" x14ac:dyDescent="0.25">
      <c r="A221" s="127" t="str">
        <f>'патриотика0,31'!A254</f>
        <v>кронштейн</v>
      </c>
      <c r="B221" s="84" t="s">
        <v>88</v>
      </c>
      <c r="C221" s="328"/>
      <c r="D221" s="233">
        <f>Лист1!C33*0.28</f>
        <v>0.56000000000000005</v>
      </c>
      <c r="E221" s="218">
        <f>'патриотика0,31'!E254</f>
        <v>32</v>
      </c>
      <c r="F221" s="331">
        <f t="shared" si="12"/>
        <v>17.920000000000002</v>
      </c>
      <c r="G221" s="170"/>
      <c r="H221" s="7"/>
      <c r="I221" s="7"/>
    </row>
    <row r="222" spans="1:9" ht="15.75" x14ac:dyDescent="0.25">
      <c r="A222" s="127" t="str">
        <f>'патриотика0,31'!A255</f>
        <v>электрод</v>
      </c>
      <c r="B222" s="84" t="s">
        <v>88</v>
      </c>
      <c r="C222" s="328"/>
      <c r="D222" s="233">
        <f>Лист1!C34*0.28</f>
        <v>0.28000000000000003</v>
      </c>
      <c r="E222" s="218">
        <f>'патриотика0,31'!E255</f>
        <v>250</v>
      </c>
      <c r="F222" s="331">
        <f t="shared" si="12"/>
        <v>70</v>
      </c>
      <c r="G222" s="170"/>
      <c r="H222" s="7"/>
      <c r="I222" s="7"/>
    </row>
    <row r="223" spans="1:9" ht="15.75" x14ac:dyDescent="0.25">
      <c r="A223" s="127" t="str">
        <f>'патриотика0,31'!A256</f>
        <v>круг отрезной</v>
      </c>
      <c r="B223" s="84" t="s">
        <v>88</v>
      </c>
      <c r="C223" s="328"/>
      <c r="D223" s="233">
        <f>Лист1!C35*0.28</f>
        <v>3.08</v>
      </c>
      <c r="E223" s="218">
        <f>'патриотика0,31'!E256</f>
        <v>50</v>
      </c>
      <c r="F223" s="331">
        <f t="shared" si="12"/>
        <v>154</v>
      </c>
      <c r="G223" s="170"/>
      <c r="H223" s="7"/>
      <c r="I223" s="7"/>
    </row>
    <row r="224" spans="1:9" ht="15.75" x14ac:dyDescent="0.25">
      <c r="A224" s="127" t="str">
        <f>'патриотика0,31'!A257</f>
        <v>круг отрезной</v>
      </c>
      <c r="B224" s="84" t="s">
        <v>88</v>
      </c>
      <c r="C224" s="328"/>
      <c r="D224" s="233">
        <f>Лист1!C36*0.28</f>
        <v>0.84000000000000008</v>
      </c>
      <c r="E224" s="218">
        <f>'патриотика0,31'!E257</f>
        <v>41</v>
      </c>
      <c r="F224" s="331">
        <f t="shared" si="12"/>
        <v>34.440000000000005</v>
      </c>
      <c r="G224" s="170"/>
      <c r="H224" s="7"/>
      <c r="I224" s="7"/>
    </row>
    <row r="225" spans="1:9" ht="15.75" x14ac:dyDescent="0.25">
      <c r="A225" s="127" t="str">
        <f>'патриотика0,31'!A258</f>
        <v>круг отрезной</v>
      </c>
      <c r="B225" s="84" t="s">
        <v>88</v>
      </c>
      <c r="C225" s="328"/>
      <c r="D225" s="233">
        <f>Лист1!C37*0.28</f>
        <v>0.28000000000000003</v>
      </c>
      <c r="E225" s="218">
        <f>'патриотика0,31'!E258</f>
        <v>50</v>
      </c>
      <c r="F225" s="331">
        <f t="shared" si="12"/>
        <v>14.000000000000002</v>
      </c>
      <c r="G225" s="170"/>
      <c r="H225" s="7"/>
      <c r="I225" s="7"/>
    </row>
    <row r="226" spans="1:9" ht="15.75" x14ac:dyDescent="0.25">
      <c r="A226" s="127" t="str">
        <f>'патриотика0,31'!A259</f>
        <v>круг зачистной</v>
      </c>
      <c r="B226" s="84" t="s">
        <v>88</v>
      </c>
      <c r="C226" s="328"/>
      <c r="D226" s="233">
        <f>Лист1!C38*0.28</f>
        <v>0.28000000000000003</v>
      </c>
      <c r="E226" s="218">
        <f>'патриотика0,31'!E259</f>
        <v>144</v>
      </c>
      <c r="F226" s="331">
        <f t="shared" si="12"/>
        <v>40.320000000000007</v>
      </c>
      <c r="G226" s="170"/>
      <c r="H226" s="7"/>
      <c r="I226" s="7"/>
    </row>
    <row r="227" spans="1:9" ht="15.75" x14ac:dyDescent="0.25">
      <c r="A227" s="127" t="str">
        <f>'патриотика0,31'!A260</f>
        <v>кабель-канал</v>
      </c>
      <c r="B227" s="84" t="s">
        <v>88</v>
      </c>
      <c r="C227" s="328"/>
      <c r="D227" s="233">
        <f>Лист1!C39*0.28</f>
        <v>0.28000000000000003</v>
      </c>
      <c r="E227" s="218">
        <f>'патриотика0,31'!E260</f>
        <v>95</v>
      </c>
      <c r="F227" s="331">
        <f t="shared" si="12"/>
        <v>26.6</v>
      </c>
      <c r="G227" s="170"/>
      <c r="H227" s="7"/>
      <c r="I227" s="7"/>
    </row>
    <row r="228" spans="1:9" ht="15.75" x14ac:dyDescent="0.25">
      <c r="A228" s="127" t="str">
        <f>'патриотика0,31'!A261</f>
        <v>саморез</v>
      </c>
      <c r="B228" s="84" t="s">
        <v>88</v>
      </c>
      <c r="C228" s="328"/>
      <c r="D228" s="233">
        <f>Лист1!C40*0.28</f>
        <v>14.000000000000002</v>
      </c>
      <c r="E228" s="218">
        <f>'патриотика0,31'!E261</f>
        <v>3.5</v>
      </c>
      <c r="F228" s="331">
        <f t="shared" si="12"/>
        <v>49.000000000000007</v>
      </c>
      <c r="G228" s="170"/>
      <c r="H228" s="7"/>
      <c r="I228" s="7"/>
    </row>
    <row r="229" spans="1:9" ht="15.75" x14ac:dyDescent="0.25">
      <c r="A229" s="127" t="str">
        <f>'патриотика0,31'!A262</f>
        <v>лопата</v>
      </c>
      <c r="B229" s="84" t="s">
        <v>88</v>
      </c>
      <c r="C229" s="328"/>
      <c r="D229" s="233">
        <f>Лист1!C41*0.28</f>
        <v>0.56000000000000005</v>
      </c>
      <c r="E229" s="218">
        <f>'патриотика0,31'!E262</f>
        <v>219</v>
      </c>
      <c r="F229" s="331">
        <f t="shared" si="12"/>
        <v>122.64000000000001</v>
      </c>
      <c r="G229" s="170"/>
      <c r="H229" s="7"/>
      <c r="I229" s="7"/>
    </row>
    <row r="230" spans="1:9" ht="15.75" x14ac:dyDescent="0.25">
      <c r="A230" s="127" t="str">
        <f>'патриотика0,31'!A263</f>
        <v>черенок</v>
      </c>
      <c r="B230" s="84" t="s">
        <v>88</v>
      </c>
      <c r="C230" s="328"/>
      <c r="D230" s="233">
        <f>Лист1!C42*0.28</f>
        <v>0.56000000000000005</v>
      </c>
      <c r="E230" s="218">
        <f>'патриотика0,31'!E263</f>
        <v>80</v>
      </c>
      <c r="F230" s="331">
        <f t="shared" si="12"/>
        <v>44.800000000000004</v>
      </c>
      <c r="G230" s="170"/>
      <c r="H230" s="7"/>
      <c r="I230" s="7"/>
    </row>
    <row r="231" spans="1:9" ht="15.75" x14ac:dyDescent="0.25">
      <c r="A231" s="127" t="str">
        <f>'патриотика0,31'!A264</f>
        <v>домкрат</v>
      </c>
      <c r="B231" s="84" t="s">
        <v>88</v>
      </c>
      <c r="C231" s="328"/>
      <c r="D231" s="233">
        <f>Лист1!C43*0.28</f>
        <v>0.28000000000000003</v>
      </c>
      <c r="E231" s="218">
        <f>'патриотика0,31'!E264</f>
        <v>2058</v>
      </c>
      <c r="F231" s="331">
        <f t="shared" si="12"/>
        <v>576.24</v>
      </c>
      <c r="G231" s="170"/>
      <c r="H231" s="7"/>
      <c r="I231" s="7"/>
    </row>
    <row r="232" spans="1:9" ht="15.75" x14ac:dyDescent="0.25">
      <c r="A232" s="127" t="str">
        <f>'патриотика0,31'!A265</f>
        <v>стяжка</v>
      </c>
      <c r="B232" s="84" t="s">
        <v>88</v>
      </c>
      <c r="C232" s="328"/>
      <c r="D232" s="233">
        <f>Лист1!C44*0.28</f>
        <v>0.28000000000000003</v>
      </c>
      <c r="E232" s="218">
        <f>'патриотика0,31'!E265</f>
        <v>277</v>
      </c>
      <c r="F232" s="331">
        <f t="shared" si="12"/>
        <v>77.56</v>
      </c>
      <c r="G232" s="170"/>
      <c r="H232" s="7"/>
      <c r="I232" s="7"/>
    </row>
    <row r="233" spans="1:9" ht="15.75" x14ac:dyDescent="0.25">
      <c r="A233" s="127" t="str">
        <f>'патриотика0,31'!A266</f>
        <v>смазка</v>
      </c>
      <c r="B233" s="84" t="s">
        <v>88</v>
      </c>
      <c r="C233" s="328"/>
      <c r="D233" s="233">
        <f>Лист1!C45*0.28</f>
        <v>0.28000000000000003</v>
      </c>
      <c r="E233" s="218">
        <f>'патриотика0,31'!E266</f>
        <v>299</v>
      </c>
      <c r="F233" s="331">
        <f t="shared" si="12"/>
        <v>83.720000000000013</v>
      </c>
      <c r="G233" s="170"/>
      <c r="H233" s="7"/>
      <c r="I233" s="7"/>
    </row>
    <row r="234" spans="1:9" ht="15.75" x14ac:dyDescent="0.25">
      <c r="A234" s="127" t="str">
        <f>'патриотика0,31'!A267</f>
        <v>лопата</v>
      </c>
      <c r="B234" s="84" t="s">
        <v>88</v>
      </c>
      <c r="C234" s="328"/>
      <c r="D234" s="233">
        <f>Лист1!C46*0.28</f>
        <v>0.28000000000000003</v>
      </c>
      <c r="E234" s="218">
        <f>'патриотика0,31'!E267</f>
        <v>250</v>
      </c>
      <c r="F234" s="331">
        <f t="shared" si="12"/>
        <v>70</v>
      </c>
      <c r="G234" s="170"/>
      <c r="H234" s="7"/>
      <c r="I234" s="7"/>
    </row>
    <row r="235" spans="1:9" ht="15.75" x14ac:dyDescent="0.25">
      <c r="A235" s="127" t="str">
        <f>'патриотика0,31'!A268</f>
        <v>ключи</v>
      </c>
      <c r="B235" s="84" t="s">
        <v>88</v>
      </c>
      <c r="C235" s="328"/>
      <c r="D235" s="233">
        <f>Лист1!C47*0.28</f>
        <v>0.28000000000000003</v>
      </c>
      <c r="E235" s="218">
        <f>'патриотика0,31'!E268</f>
        <v>245</v>
      </c>
      <c r="F235" s="331">
        <f t="shared" si="12"/>
        <v>68.600000000000009</v>
      </c>
      <c r="G235" s="170"/>
      <c r="H235" s="7"/>
      <c r="I235" s="7"/>
    </row>
    <row r="236" spans="1:9" ht="15.75" x14ac:dyDescent="0.25">
      <c r="A236" s="127" t="str">
        <f>'патриотика0,31'!A269</f>
        <v>болт</v>
      </c>
      <c r="B236" s="84" t="s">
        <v>88</v>
      </c>
      <c r="C236" s="328"/>
      <c r="D236" s="233">
        <f>Лист1!C48*0.28</f>
        <v>1.1200000000000001</v>
      </c>
      <c r="E236" s="218">
        <f>'патриотика0,31'!E269</f>
        <v>10</v>
      </c>
      <c r="F236" s="331">
        <f t="shared" si="12"/>
        <v>11.200000000000001</v>
      </c>
      <c r="G236" s="170"/>
      <c r="H236" s="7"/>
      <c r="I236" s="7"/>
    </row>
    <row r="237" spans="1:9" ht="15.75" x14ac:dyDescent="0.25">
      <c r="A237" s="127" t="str">
        <f>'патриотика0,31'!A270</f>
        <v>гайка</v>
      </c>
      <c r="B237" s="84" t="s">
        <v>88</v>
      </c>
      <c r="C237" s="328"/>
      <c r="D237" s="233">
        <f>Лист1!C49*0.28</f>
        <v>1.1200000000000001</v>
      </c>
      <c r="E237" s="218">
        <f>'патриотика0,31'!E270</f>
        <v>2</v>
      </c>
      <c r="F237" s="331">
        <f t="shared" si="12"/>
        <v>2.2400000000000002</v>
      </c>
      <c r="G237" s="170"/>
      <c r="H237" s="7"/>
      <c r="I237" s="7"/>
    </row>
    <row r="238" spans="1:9" ht="15.75" x14ac:dyDescent="0.25">
      <c r="A238" s="127" t="str">
        <f>'патриотика0,31'!A271</f>
        <v>эмаль аэрозоль</v>
      </c>
      <c r="B238" s="84" t="s">
        <v>88</v>
      </c>
      <c r="C238" s="328"/>
      <c r="D238" s="233">
        <f>Лист1!C50*0.28</f>
        <v>0.84000000000000008</v>
      </c>
      <c r="E238" s="218">
        <f>'патриотика0,31'!E271</f>
        <v>226</v>
      </c>
      <c r="F238" s="331">
        <f t="shared" si="12"/>
        <v>189.84000000000003</v>
      </c>
      <c r="G238" s="170"/>
      <c r="H238" s="7"/>
      <c r="I238" s="7"/>
    </row>
    <row r="239" spans="1:9" ht="15.75" x14ac:dyDescent="0.25">
      <c r="A239" s="127" t="str">
        <f>'патриотика0,31'!A272</f>
        <v>бумага нажд</v>
      </c>
      <c r="B239" s="84" t="s">
        <v>88</v>
      </c>
      <c r="C239" s="328"/>
      <c r="D239" s="233">
        <f>Лист1!C51*0.28</f>
        <v>5.6000000000000005</v>
      </c>
      <c r="E239" s="218">
        <f>'патриотика0,31'!E272</f>
        <v>17</v>
      </c>
      <c r="F239" s="331">
        <f t="shared" si="12"/>
        <v>95.2</v>
      </c>
      <c r="G239" s="170"/>
      <c r="H239" s="7"/>
      <c r="I239" s="7"/>
    </row>
    <row r="240" spans="1:9" ht="15.75" x14ac:dyDescent="0.25">
      <c r="A240" s="127" t="str">
        <f>'патриотика0,31'!A273</f>
        <v>круг отрезной</v>
      </c>
      <c r="B240" s="84" t="s">
        <v>88</v>
      </c>
      <c r="C240" s="328"/>
      <c r="D240" s="233">
        <f>Лист1!C52*0.28</f>
        <v>2.8000000000000003</v>
      </c>
      <c r="E240" s="218">
        <f>'патриотика0,31'!E273</f>
        <v>34</v>
      </c>
      <c r="F240" s="331">
        <f t="shared" si="12"/>
        <v>95.2</v>
      </c>
      <c r="G240" s="170"/>
      <c r="H240" s="7"/>
      <c r="I240" s="7"/>
    </row>
    <row r="241" spans="1:12" ht="15.75" x14ac:dyDescent="0.25">
      <c r="A241" s="127" t="str">
        <f>'патриотика0,31'!A274</f>
        <v>герметик</v>
      </c>
      <c r="B241" s="84" t="s">
        <v>88</v>
      </c>
      <c r="C241" s="84">
        <v>1</v>
      </c>
      <c r="D241" s="233">
        <f>Лист1!C53*0.28</f>
        <v>0.28000000000000003</v>
      </c>
      <c r="E241" s="218">
        <f>'патриотика0,31'!E274</f>
        <v>266</v>
      </c>
      <c r="F241" s="331">
        <f t="shared" si="12"/>
        <v>74.48</v>
      </c>
      <c r="G241" s="170"/>
      <c r="H241" s="7"/>
      <c r="I241" s="7"/>
      <c r="J241" s="143"/>
      <c r="K241" s="114"/>
      <c r="L241" s="144"/>
    </row>
    <row r="242" spans="1:12" ht="15.75" x14ac:dyDescent="0.25">
      <c r="A242" s="127" t="str">
        <f>'патриотика0,31'!A275</f>
        <v>кенгуру</v>
      </c>
      <c r="B242" s="84" t="s">
        <v>88</v>
      </c>
      <c r="C242" s="84">
        <v>4</v>
      </c>
      <c r="D242" s="233">
        <f>Лист1!C54*0.28</f>
        <v>0.56000000000000005</v>
      </c>
      <c r="E242" s="218">
        <f>'патриотика0,31'!E275</f>
        <v>274</v>
      </c>
      <c r="F242" s="331">
        <f t="shared" si="12"/>
        <v>153.44000000000003</v>
      </c>
      <c r="G242" s="170"/>
      <c r="H242" s="7"/>
      <c r="I242" s="7"/>
      <c r="J242" s="143"/>
      <c r="K242" s="114"/>
      <c r="L242" s="144"/>
    </row>
    <row r="243" spans="1:12" ht="15.75" x14ac:dyDescent="0.25">
      <c r="A243" s="127" t="str">
        <f>'патриотика0,31'!A276</f>
        <v>цемент 50 кг</v>
      </c>
      <c r="B243" s="84" t="s">
        <v>88</v>
      </c>
      <c r="C243" s="84">
        <v>4</v>
      </c>
      <c r="D243" s="233">
        <f>Лист1!C55*0.28</f>
        <v>0.56000000000000005</v>
      </c>
      <c r="E243" s="218">
        <f>'патриотика0,31'!E276</f>
        <v>800</v>
      </c>
      <c r="F243" s="331">
        <f t="shared" si="12"/>
        <v>448.00000000000006</v>
      </c>
      <c r="G243" s="170"/>
      <c r="H243" s="7"/>
      <c r="I243" s="7"/>
      <c r="J243" s="143"/>
      <c r="K243" s="114"/>
      <c r="L243" s="144"/>
    </row>
    <row r="244" spans="1:12" ht="15.75" x14ac:dyDescent="0.25">
      <c r="A244" s="127" t="str">
        <f>'патриотика0,31'!A277</f>
        <v>эмаль аэрозоль</v>
      </c>
      <c r="B244" s="84" t="s">
        <v>88</v>
      </c>
      <c r="C244" s="84">
        <v>6</v>
      </c>
      <c r="D244" s="233">
        <f>Лист1!C56*0.28</f>
        <v>1.4000000000000001</v>
      </c>
      <c r="E244" s="218">
        <f>'патриотика0,31'!E277</f>
        <v>193</v>
      </c>
      <c r="F244" s="331">
        <f t="shared" si="12"/>
        <v>270.20000000000005</v>
      </c>
      <c r="G244" s="170"/>
      <c r="H244" s="7"/>
      <c r="I244" s="7"/>
      <c r="J244" s="143"/>
      <c r="K244" s="114"/>
      <c r="L244" s="144"/>
    </row>
    <row r="245" spans="1:12" ht="15.75" x14ac:dyDescent="0.25">
      <c r="A245" s="127" t="str">
        <f>'патриотика0,31'!A278</f>
        <v>эмаль аэрозоль</v>
      </c>
      <c r="B245" s="84" t="s">
        <v>88</v>
      </c>
      <c r="C245" s="84">
        <v>5</v>
      </c>
      <c r="D245" s="233">
        <f>Лист1!C57*0.28</f>
        <v>1.4000000000000001</v>
      </c>
      <c r="E245" s="218">
        <f>'патриотика0,31'!E278</f>
        <v>185</v>
      </c>
      <c r="F245" s="331">
        <f t="shared" si="12"/>
        <v>259</v>
      </c>
      <c r="G245" s="170"/>
      <c r="H245" s="7"/>
      <c r="I245" s="7"/>
      <c r="J245" s="143"/>
      <c r="K245" s="114"/>
      <c r="L245" s="144"/>
    </row>
    <row r="246" spans="1:12" ht="15.75" x14ac:dyDescent="0.25">
      <c r="A246" s="127" t="str">
        <f>'патриотика0,31'!A279</f>
        <v>рукав резина</v>
      </c>
      <c r="B246" s="84" t="s">
        <v>88</v>
      </c>
      <c r="C246" s="84">
        <v>1</v>
      </c>
      <c r="D246" s="233">
        <f>Лист1!C58*0.28</f>
        <v>1.6800000000000002</v>
      </c>
      <c r="E246" s="218">
        <f>'патриотика0,31'!E279</f>
        <v>280</v>
      </c>
      <c r="F246" s="331">
        <f t="shared" si="12"/>
        <v>470.40000000000003</v>
      </c>
      <c r="G246" s="170"/>
      <c r="H246" s="7"/>
      <c r="I246" s="7"/>
      <c r="J246" s="143"/>
      <c r="K246" s="114"/>
      <c r="L246" s="144"/>
    </row>
    <row r="247" spans="1:12" ht="15.75" x14ac:dyDescent="0.25">
      <c r="A247" s="127" t="str">
        <f>'патриотика0,31'!A280</f>
        <v>лампа</v>
      </c>
      <c r="B247" s="84" t="s">
        <v>88</v>
      </c>
      <c r="C247" s="84">
        <v>2</v>
      </c>
      <c r="D247" s="233">
        <f>Лист1!C59*0.28</f>
        <v>1.4000000000000001</v>
      </c>
      <c r="E247" s="218">
        <f>'патриотика0,31'!E280</f>
        <v>139</v>
      </c>
      <c r="F247" s="331">
        <f t="shared" si="12"/>
        <v>194.60000000000002</v>
      </c>
      <c r="G247" s="170"/>
      <c r="H247" s="7"/>
      <c r="I247" s="7"/>
      <c r="J247" s="143"/>
      <c r="K247" s="114"/>
      <c r="L247" s="144"/>
    </row>
    <row r="248" spans="1:12" ht="15.75" x14ac:dyDescent="0.25">
      <c r="A248" s="127" t="str">
        <f>'патриотика0,31'!A281</f>
        <v>лампа энергосберегающая</v>
      </c>
      <c r="B248" s="84" t="s">
        <v>88</v>
      </c>
      <c r="C248" s="84">
        <v>2</v>
      </c>
      <c r="D248" s="233">
        <f>Лист1!C60*0.28</f>
        <v>0.28000000000000003</v>
      </c>
      <c r="E248" s="218">
        <f>'патриотика0,31'!E281</f>
        <v>190</v>
      </c>
      <c r="F248" s="331">
        <f t="shared" si="12"/>
        <v>53.2</v>
      </c>
      <c r="G248" s="170"/>
      <c r="H248" s="7"/>
      <c r="I248" s="7"/>
      <c r="J248" s="143"/>
      <c r="K248" s="114"/>
      <c r="L248" s="144"/>
    </row>
    <row r="249" spans="1:12" ht="15.75" x14ac:dyDescent="0.25">
      <c r="A249" s="127" t="str">
        <f>'патриотика0,31'!A282</f>
        <v>антифриз</v>
      </c>
      <c r="B249" s="84" t="s">
        <v>88</v>
      </c>
      <c r="C249" s="84">
        <v>3</v>
      </c>
      <c r="D249" s="233">
        <f>Лист1!C61*0.28</f>
        <v>0.28000000000000003</v>
      </c>
      <c r="E249" s="218">
        <f>'патриотика0,31'!E282</f>
        <v>630</v>
      </c>
      <c r="F249" s="331">
        <f t="shared" si="12"/>
        <v>176.4</v>
      </c>
      <c r="G249" s="170"/>
      <c r="H249" s="7"/>
      <c r="I249" s="7"/>
      <c r="J249" s="143"/>
      <c r="K249" s="114"/>
      <c r="L249" s="144"/>
    </row>
    <row r="250" spans="1:12" ht="15.75" x14ac:dyDescent="0.25">
      <c r="A250" s="127" t="str">
        <f>'патриотика0,31'!A283</f>
        <v>коврик автомобильный</v>
      </c>
      <c r="B250" s="84" t="s">
        <v>88</v>
      </c>
      <c r="C250" s="84">
        <v>4</v>
      </c>
      <c r="D250" s="233">
        <f>Лист1!C62*0.28</f>
        <v>0.28000000000000003</v>
      </c>
      <c r="E250" s="218">
        <f>'патриотика0,31'!E283</f>
        <v>3400</v>
      </c>
      <c r="F250" s="331">
        <f t="shared" si="12"/>
        <v>952.00000000000011</v>
      </c>
      <c r="G250" s="170"/>
      <c r="H250" s="7"/>
      <c r="I250" s="7"/>
      <c r="J250" s="143"/>
      <c r="K250" s="114"/>
      <c r="L250" s="144"/>
    </row>
    <row r="251" spans="1:12" ht="13.9" customHeight="1" x14ac:dyDescent="0.25">
      <c r="A251" s="127" t="str">
        <f>'патриотика0,31'!A284</f>
        <v>краска акрил</v>
      </c>
      <c r="B251" s="84" t="s">
        <v>88</v>
      </c>
      <c r="C251" s="84">
        <v>5</v>
      </c>
      <c r="D251" s="233">
        <f>Лист1!C63*0.28</f>
        <v>0.84000000000000008</v>
      </c>
      <c r="E251" s="218">
        <f>'патриотика0,31'!E284</f>
        <v>1135</v>
      </c>
      <c r="F251" s="331">
        <f t="shared" si="12"/>
        <v>953.40000000000009</v>
      </c>
      <c r="G251" s="170"/>
      <c r="H251" s="7"/>
      <c r="I251" s="7"/>
      <c r="J251" s="143"/>
      <c r="K251" s="114"/>
      <c r="L251" s="144"/>
    </row>
    <row r="252" spans="1:12" ht="19.899999999999999" customHeight="1" x14ac:dyDescent="0.25">
      <c r="A252" s="127" t="str">
        <f>'патриотика0,31'!A285</f>
        <v>валик</v>
      </c>
      <c r="B252" s="84" t="s">
        <v>88</v>
      </c>
      <c r="C252" s="84">
        <v>6</v>
      </c>
      <c r="D252" s="233">
        <f>Лист1!C64*0.28</f>
        <v>1.1200000000000001</v>
      </c>
      <c r="E252" s="218">
        <f>'патриотика0,31'!E285</f>
        <v>72.5</v>
      </c>
      <c r="F252" s="331">
        <f t="shared" si="12"/>
        <v>81.2</v>
      </c>
      <c r="G252" s="170"/>
      <c r="H252" s="7"/>
      <c r="I252" s="7"/>
      <c r="J252" s="143"/>
      <c r="K252" s="114"/>
      <c r="L252" s="144"/>
    </row>
    <row r="253" spans="1:12" ht="16.899999999999999" customHeight="1" x14ac:dyDescent="0.25">
      <c r="A253" s="127" t="str">
        <f>'патриотика0,31'!A286</f>
        <v>скотч маляр</v>
      </c>
      <c r="B253" s="84" t="s">
        <v>88</v>
      </c>
      <c r="C253" s="84">
        <v>7</v>
      </c>
      <c r="D253" s="233">
        <f>Лист1!C65*0.28</f>
        <v>1.4000000000000001</v>
      </c>
      <c r="E253" s="218">
        <f>'патриотика0,31'!E286</f>
        <v>115</v>
      </c>
      <c r="F253" s="331">
        <f t="shared" si="12"/>
        <v>161.00000000000003</v>
      </c>
      <c r="G253" s="170"/>
      <c r="H253" s="7"/>
      <c r="I253" s="7"/>
      <c r="J253" s="143"/>
      <c r="K253" s="114"/>
      <c r="L253" s="144"/>
    </row>
    <row r="254" spans="1:12" ht="15.75" x14ac:dyDescent="0.25">
      <c r="A254" s="127" t="str">
        <f>'патриотика0,31'!A287</f>
        <v xml:space="preserve">колер </v>
      </c>
      <c r="B254" s="84" t="s">
        <v>88</v>
      </c>
      <c r="C254" s="84">
        <v>8</v>
      </c>
      <c r="D254" s="233">
        <f>Лист1!C66*0.28</f>
        <v>1.4000000000000001</v>
      </c>
      <c r="E254" s="218">
        <f>'патриотика0,31'!E287</f>
        <v>161</v>
      </c>
      <c r="F254" s="331">
        <f t="shared" si="12"/>
        <v>225.40000000000003</v>
      </c>
      <c r="G254" s="170"/>
      <c r="H254" s="7"/>
      <c r="I254" s="7"/>
      <c r="J254" s="143"/>
      <c r="K254" s="114"/>
      <c r="L254" s="144"/>
    </row>
    <row r="255" spans="1:12" ht="15.75" x14ac:dyDescent="0.25">
      <c r="A255" s="127" t="str">
        <f>'патриотика0,31'!A288</f>
        <v>скотч маляр</v>
      </c>
      <c r="B255" s="84" t="s">
        <v>88</v>
      </c>
      <c r="C255" s="84">
        <v>9</v>
      </c>
      <c r="D255" s="233">
        <f>Лист1!C67*0.28</f>
        <v>3.08</v>
      </c>
      <c r="E255" s="218">
        <f>'патриотика0,31'!E288</f>
        <v>50</v>
      </c>
      <c r="F255" s="331">
        <f t="shared" si="12"/>
        <v>154</v>
      </c>
      <c r="G255" s="170"/>
      <c r="H255" s="7"/>
      <c r="I255" s="7"/>
      <c r="J255" s="143"/>
      <c r="K255" s="114"/>
      <c r="L255" s="144"/>
    </row>
    <row r="256" spans="1:12" ht="15.75" x14ac:dyDescent="0.25">
      <c r="A256" s="127" t="str">
        <f>'патриотика0,31'!A289</f>
        <v>паста колеровочная</v>
      </c>
      <c r="B256" s="84" t="s">
        <v>88</v>
      </c>
      <c r="C256" s="84">
        <v>10</v>
      </c>
      <c r="D256" s="233">
        <f>Лист1!C68*0.28</f>
        <v>2.8000000000000003</v>
      </c>
      <c r="E256" s="218">
        <f>'патриотика0,31'!E289</f>
        <v>109</v>
      </c>
      <c r="F256" s="331">
        <f t="shared" si="12"/>
        <v>305.20000000000005</v>
      </c>
      <c r="G256" s="170"/>
      <c r="H256" s="7"/>
      <c r="I256" s="7"/>
      <c r="J256" s="143"/>
      <c r="K256" s="114"/>
      <c r="L256" s="144"/>
    </row>
    <row r="257" spans="1:12" ht="15.75" x14ac:dyDescent="0.25">
      <c r="A257" s="127" t="str">
        <f>'патриотика0,31'!A290</f>
        <v>колер</v>
      </c>
      <c r="B257" s="84" t="s">
        <v>88</v>
      </c>
      <c r="C257" s="84">
        <v>11</v>
      </c>
      <c r="D257" s="233">
        <f>Лист1!C69*0.28</f>
        <v>2.2400000000000002</v>
      </c>
      <c r="E257" s="218">
        <f>'патриотика0,31'!E290</f>
        <v>50</v>
      </c>
      <c r="F257" s="331">
        <f t="shared" si="12"/>
        <v>112.00000000000001</v>
      </c>
      <c r="G257" s="170"/>
      <c r="H257" s="7"/>
      <c r="I257" s="7"/>
      <c r="J257" s="143"/>
      <c r="K257" s="114"/>
      <c r="L257" s="144"/>
    </row>
    <row r="258" spans="1:12" ht="15.75" x14ac:dyDescent="0.25">
      <c r="A258" s="127" t="str">
        <f>'патриотика0,31'!A291</f>
        <v>краска акрил</v>
      </c>
      <c r="B258" s="84" t="s">
        <v>88</v>
      </c>
      <c r="C258" s="84">
        <v>12</v>
      </c>
      <c r="D258" s="233">
        <f>Лист1!C70*0.28</f>
        <v>0.28000000000000003</v>
      </c>
      <c r="E258" s="218">
        <f>'патриотика0,31'!E291</f>
        <v>360</v>
      </c>
      <c r="F258" s="331">
        <f t="shared" si="12"/>
        <v>100.80000000000001</v>
      </c>
      <c r="G258" s="170"/>
      <c r="H258" s="7"/>
      <c r="I258" s="7"/>
      <c r="J258" s="143"/>
      <c r="K258" s="114"/>
      <c r="L258" s="144"/>
    </row>
    <row r="259" spans="1:12" ht="15.75" x14ac:dyDescent="0.25">
      <c r="A259" s="127" t="str">
        <f>'патриотика0,31'!A292</f>
        <v>насадка на валик</v>
      </c>
      <c r="B259" s="84" t="s">
        <v>88</v>
      </c>
      <c r="C259" s="84">
        <v>13</v>
      </c>
      <c r="D259" s="233">
        <f>Лист1!C71*0.28</f>
        <v>1.1200000000000001</v>
      </c>
      <c r="E259" s="218">
        <f>'патриотика0,31'!E292</f>
        <v>20</v>
      </c>
      <c r="F259" s="331">
        <f t="shared" si="12"/>
        <v>22.400000000000002</v>
      </c>
      <c r="G259" s="170"/>
      <c r="H259" s="7"/>
      <c r="I259" s="7"/>
      <c r="J259" s="143"/>
      <c r="K259" s="114"/>
      <c r="L259" s="144"/>
    </row>
    <row r="260" spans="1:12" ht="15.75" x14ac:dyDescent="0.25">
      <c r="A260" s="127" t="str">
        <f>'патриотика0,31'!A293</f>
        <v>HDMI кабель 5м</v>
      </c>
      <c r="B260" s="84" t="s">
        <v>88</v>
      </c>
      <c r="C260" s="84">
        <v>14</v>
      </c>
      <c r="D260" s="233">
        <f>Лист1!C72*0.28</f>
        <v>0.28000000000000003</v>
      </c>
      <c r="E260" s="218">
        <f>'патриотика0,31'!E293</f>
        <v>600</v>
      </c>
      <c r="F260" s="331">
        <f t="shared" si="12"/>
        <v>168.00000000000003</v>
      </c>
      <c r="G260" s="170"/>
      <c r="H260" s="7"/>
      <c r="I260" s="7"/>
      <c r="J260" s="143"/>
      <c r="K260" s="114"/>
      <c r="L260" s="144"/>
    </row>
    <row r="261" spans="1:12" ht="15.75" x14ac:dyDescent="0.25">
      <c r="A261" s="127" t="str">
        <f>'патриотика0,31'!A294</f>
        <v>HDMI кабель 10м</v>
      </c>
      <c r="B261" s="84" t="s">
        <v>88</v>
      </c>
      <c r="C261" s="84">
        <v>15</v>
      </c>
      <c r="D261" s="233">
        <f>Лист1!C73*0.28</f>
        <v>0.28000000000000003</v>
      </c>
      <c r="E261" s="218">
        <f>'патриотика0,31'!E294</f>
        <v>900</v>
      </c>
      <c r="F261" s="331">
        <f t="shared" si="12"/>
        <v>252.00000000000003</v>
      </c>
      <c r="G261" s="170"/>
      <c r="H261" s="7"/>
      <c r="I261" s="7"/>
      <c r="J261" s="143"/>
      <c r="K261" s="114"/>
      <c r="L261" s="144"/>
    </row>
    <row r="262" spans="1:12" ht="15.75" x14ac:dyDescent="0.25">
      <c r="A262" s="127" t="str">
        <f>'патриотика0,31'!A295</f>
        <v>сумка для ноутбука</v>
      </c>
      <c r="B262" s="84" t="s">
        <v>88</v>
      </c>
      <c r="C262" s="84">
        <v>16</v>
      </c>
      <c r="D262" s="233">
        <f>Лист1!C74*0.28</f>
        <v>0.84000000000000008</v>
      </c>
      <c r="E262" s="218">
        <f>'патриотика0,31'!E295</f>
        <v>1400</v>
      </c>
      <c r="F262" s="331">
        <f t="shared" ref="F262:F325" si="15">D262*E262</f>
        <v>1176</v>
      </c>
      <c r="G262" s="170"/>
      <c r="H262" s="7"/>
      <c r="I262" s="7"/>
      <c r="J262" s="143"/>
      <c r="K262" s="114"/>
      <c r="L262" s="144"/>
    </row>
    <row r="263" spans="1:12" ht="15.75" x14ac:dyDescent="0.25">
      <c r="A263" s="127" t="str">
        <f>'патриотика0,31'!A296</f>
        <v>флеш карта</v>
      </c>
      <c r="B263" s="84" t="s">
        <v>88</v>
      </c>
      <c r="C263" s="84">
        <v>17</v>
      </c>
      <c r="D263" s="233">
        <f>Лист1!C75*0.28</f>
        <v>1.6800000000000002</v>
      </c>
      <c r="E263" s="218">
        <f>'патриотика0,31'!E296</f>
        <v>700</v>
      </c>
      <c r="F263" s="331">
        <f t="shared" si="15"/>
        <v>1176</v>
      </c>
      <c r="G263" s="170"/>
      <c r="H263" s="7"/>
      <c r="I263" s="7"/>
      <c r="J263" s="143"/>
      <c r="K263" s="114"/>
      <c r="L263" s="144"/>
    </row>
    <row r="264" spans="1:12" ht="15.75" x14ac:dyDescent="0.25">
      <c r="A264" s="127" t="str">
        <f>'патриотика0,31'!A297</f>
        <v>кулер для процессора</v>
      </c>
      <c r="B264" s="84" t="s">
        <v>88</v>
      </c>
      <c r="C264" s="84">
        <v>18</v>
      </c>
      <c r="D264" s="233">
        <f>Лист1!C76*0.28</f>
        <v>0.28000000000000003</v>
      </c>
      <c r="E264" s="218">
        <f>'патриотика0,31'!E297</f>
        <v>700</v>
      </c>
      <c r="F264" s="331">
        <f t="shared" si="15"/>
        <v>196.00000000000003</v>
      </c>
      <c r="G264" s="170"/>
      <c r="H264" s="7"/>
      <c r="I264" s="7"/>
      <c r="J264" s="143"/>
      <c r="K264" s="114"/>
      <c r="L264" s="144"/>
    </row>
    <row r="265" spans="1:12" ht="15.75" x14ac:dyDescent="0.25">
      <c r="A265" s="127" t="str">
        <f>'патриотика0,31'!A298</f>
        <v>блок питания</v>
      </c>
      <c r="B265" s="84" t="s">
        <v>88</v>
      </c>
      <c r="C265" s="84">
        <v>19</v>
      </c>
      <c r="D265" s="233">
        <f>Лист1!C77*0.28</f>
        <v>0.28000000000000003</v>
      </c>
      <c r="E265" s="218">
        <f>'патриотика0,31'!E298</f>
        <v>1650</v>
      </c>
      <c r="F265" s="331">
        <f t="shared" si="15"/>
        <v>462.00000000000006</v>
      </c>
      <c r="G265" s="170"/>
      <c r="H265" s="7"/>
      <c r="I265" s="7"/>
      <c r="J265" s="143"/>
      <c r="K265" s="114"/>
      <c r="L265" s="144"/>
    </row>
    <row r="266" spans="1:12" ht="15.75" x14ac:dyDescent="0.25">
      <c r="A266" s="127" t="str">
        <f>'патриотика0,31'!A299</f>
        <v>клавиатура</v>
      </c>
      <c r="B266" s="84" t="s">
        <v>88</v>
      </c>
      <c r="C266" s="84">
        <v>20</v>
      </c>
      <c r="D266" s="233">
        <f>Лист1!C78*0.28</f>
        <v>0.84000000000000008</v>
      </c>
      <c r="E266" s="218">
        <f>'патриотика0,31'!E299</f>
        <v>1700</v>
      </c>
      <c r="F266" s="331">
        <f t="shared" si="15"/>
        <v>1428.0000000000002</v>
      </c>
      <c r="G266" s="170"/>
      <c r="H266" s="7"/>
      <c r="I266" s="7"/>
      <c r="J266" s="143"/>
      <c r="K266" s="114"/>
      <c r="L266" s="144"/>
    </row>
    <row r="267" spans="1:12" ht="15.75" x14ac:dyDescent="0.25">
      <c r="A267" s="127" t="str">
        <f>'патриотика0,31'!A300</f>
        <v>снеговая лопата</v>
      </c>
      <c r="B267" s="84" t="s">
        <v>88</v>
      </c>
      <c r="C267" s="84">
        <v>21</v>
      </c>
      <c r="D267" s="233">
        <f>Лист1!C79*0.28</f>
        <v>0.28000000000000003</v>
      </c>
      <c r="E267" s="218">
        <f>'патриотика0,31'!E300</f>
        <v>340</v>
      </c>
      <c r="F267" s="331">
        <f t="shared" si="15"/>
        <v>95.2</v>
      </c>
      <c r="G267" s="170"/>
      <c r="H267" s="7"/>
      <c r="I267" s="7"/>
      <c r="J267" s="143"/>
      <c r="K267" s="114"/>
      <c r="L267" s="144"/>
    </row>
    <row r="268" spans="1:12" ht="15.75" x14ac:dyDescent="0.25">
      <c r="A268" s="127" t="str">
        <f>'патриотика0,31'!A301</f>
        <v>уголок</v>
      </c>
      <c r="B268" s="84" t="s">
        <v>88</v>
      </c>
      <c r="C268" s="84">
        <v>22</v>
      </c>
      <c r="D268" s="233">
        <f>Лист1!C80*0.28</f>
        <v>5.6000000000000005</v>
      </c>
      <c r="E268" s="218">
        <f>'патриотика0,31'!E301</f>
        <v>10</v>
      </c>
      <c r="F268" s="331">
        <f t="shared" si="15"/>
        <v>56.000000000000007</v>
      </c>
      <c r="G268" s="170"/>
      <c r="H268" s="7"/>
      <c r="I268" s="7"/>
      <c r="J268" s="143"/>
      <c r="K268" s="114"/>
      <c r="L268" s="144"/>
    </row>
    <row r="269" spans="1:12" ht="15.75" x14ac:dyDescent="0.25">
      <c r="A269" s="127" t="str">
        <f>'патриотика0,31'!A302</f>
        <v>перчатки</v>
      </c>
      <c r="B269" s="84" t="s">
        <v>88</v>
      </c>
      <c r="C269" s="84">
        <v>23</v>
      </c>
      <c r="D269" s="233">
        <f>Лист1!C81*0.28</f>
        <v>0.28000000000000003</v>
      </c>
      <c r="E269" s="218">
        <f>'патриотика0,31'!E302</f>
        <v>160</v>
      </c>
      <c r="F269" s="331">
        <f t="shared" si="15"/>
        <v>44.800000000000004</v>
      </c>
      <c r="G269" s="170"/>
      <c r="H269" s="7"/>
      <c r="I269" s="7"/>
      <c r="J269" s="143"/>
      <c r="K269" s="114"/>
      <c r="L269" s="144"/>
    </row>
    <row r="270" spans="1:12" ht="15.75" x14ac:dyDescent="0.25">
      <c r="A270" s="127" t="str">
        <f>'патриотика0,31'!A303</f>
        <v>шпатель</v>
      </c>
      <c r="B270" s="84" t="s">
        <v>88</v>
      </c>
      <c r="C270" s="84">
        <v>24</v>
      </c>
      <c r="D270" s="233">
        <f>Лист1!C82*0.28</f>
        <v>0.28000000000000003</v>
      </c>
      <c r="E270" s="218">
        <f>'патриотика0,31'!E303</f>
        <v>70</v>
      </c>
      <c r="F270" s="331">
        <f t="shared" si="15"/>
        <v>19.600000000000001</v>
      </c>
      <c r="G270" s="170"/>
      <c r="H270" s="7"/>
      <c r="I270" s="7"/>
      <c r="J270" s="143"/>
      <c r="K270" s="114"/>
      <c r="L270" s="144"/>
    </row>
    <row r="271" spans="1:12" ht="15.75" x14ac:dyDescent="0.25">
      <c r="A271" s="127" t="str">
        <f>'патриотика0,31'!A304</f>
        <v>шпатлевка</v>
      </c>
      <c r="B271" s="84" t="s">
        <v>88</v>
      </c>
      <c r="C271" s="84">
        <v>25</v>
      </c>
      <c r="D271" s="233">
        <f>Лист1!C83*0.28</f>
        <v>0.28000000000000003</v>
      </c>
      <c r="E271" s="218">
        <f>'патриотика0,31'!E304</f>
        <v>110</v>
      </c>
      <c r="F271" s="331">
        <f t="shared" si="15"/>
        <v>30.800000000000004</v>
      </c>
      <c r="G271" s="170"/>
      <c r="H271" s="7"/>
      <c r="I271" s="7"/>
      <c r="J271" s="143"/>
      <c r="K271" s="114"/>
      <c r="L271" s="144"/>
    </row>
    <row r="272" spans="1:12" ht="15.75" x14ac:dyDescent="0.25">
      <c r="A272" s="127" t="str">
        <f>'патриотика0,31'!A305</f>
        <v>алебастр</v>
      </c>
      <c r="B272" s="84" t="s">
        <v>88</v>
      </c>
      <c r="C272" s="84">
        <v>26</v>
      </c>
      <c r="D272" s="233">
        <f>Лист1!C84*0.28</f>
        <v>0.28000000000000003</v>
      </c>
      <c r="E272" s="218">
        <f>'патриотика0,31'!E305</f>
        <v>35</v>
      </c>
      <c r="F272" s="331">
        <f t="shared" si="15"/>
        <v>9.8000000000000007</v>
      </c>
      <c r="G272" s="170"/>
      <c r="H272" s="7"/>
      <c r="I272" s="7"/>
      <c r="J272" s="143"/>
      <c r="K272" s="114"/>
      <c r="L272" s="144"/>
    </row>
    <row r="273" spans="1:12" ht="15.75" x14ac:dyDescent="0.25">
      <c r="A273" s="127" t="str">
        <f>'патриотика0,31'!A306</f>
        <v>кран шаровый</v>
      </c>
      <c r="B273" s="84" t="s">
        <v>88</v>
      </c>
      <c r="C273" s="84">
        <v>27</v>
      </c>
      <c r="D273" s="233">
        <f>Лист1!C85*0.28</f>
        <v>1.6800000000000002</v>
      </c>
      <c r="E273" s="218">
        <f>'патриотика0,31'!E306</f>
        <v>840</v>
      </c>
      <c r="F273" s="331">
        <f t="shared" si="15"/>
        <v>1411.2</v>
      </c>
      <c r="G273" s="170"/>
      <c r="H273" s="7"/>
      <c r="I273" s="7"/>
      <c r="J273" s="143"/>
      <c r="K273" s="114"/>
      <c r="L273" s="144"/>
    </row>
    <row r="274" spans="1:12" ht="15.75" x14ac:dyDescent="0.25">
      <c r="A274" s="127" t="str">
        <f>'патриотика0,31'!A307</f>
        <v>мешок зеленый</v>
      </c>
      <c r="B274" s="84" t="s">
        <v>88</v>
      </c>
      <c r="C274" s="84">
        <v>28</v>
      </c>
      <c r="D274" s="233">
        <f>Лист1!C86*0.28</f>
        <v>14.000000000000002</v>
      </c>
      <c r="E274" s="218">
        <f>'патриотика0,31'!E307</f>
        <v>12</v>
      </c>
      <c r="F274" s="331">
        <f t="shared" si="15"/>
        <v>168.00000000000003</v>
      </c>
      <c r="G274" s="170"/>
      <c r="H274" s="7"/>
      <c r="I274" s="7"/>
      <c r="J274" s="143"/>
      <c r="K274" s="114"/>
      <c r="L274" s="144"/>
    </row>
    <row r="275" spans="1:12" ht="15.75" x14ac:dyDescent="0.25">
      <c r="A275" s="127" t="str">
        <f>'патриотика0,31'!A308</f>
        <v>настольная игра "тараканьи бега"</v>
      </c>
      <c r="B275" s="84" t="s">
        <v>88</v>
      </c>
      <c r="C275" s="84">
        <v>29</v>
      </c>
      <c r="D275" s="233">
        <f>Лист1!C87*0.28</f>
        <v>0.28000000000000003</v>
      </c>
      <c r="E275" s="218">
        <f>'патриотика0,31'!E308</f>
        <v>2100</v>
      </c>
      <c r="F275" s="331">
        <f t="shared" si="15"/>
        <v>588</v>
      </c>
      <c r="G275" s="170"/>
      <c r="H275" s="7"/>
      <c r="I275" s="7"/>
      <c r="J275" s="143"/>
      <c r="K275" s="114"/>
      <c r="L275" s="144"/>
    </row>
    <row r="276" spans="1:12" ht="15.75" x14ac:dyDescent="0.25">
      <c r="A276" s="127" t="str">
        <f>'патриотика0,31'!A309</f>
        <v>настольная игра "Свинтус"</v>
      </c>
      <c r="B276" s="84" t="s">
        <v>88</v>
      </c>
      <c r="C276" s="84">
        <v>30</v>
      </c>
      <c r="D276" s="233">
        <f>Лист1!C88*0.28</f>
        <v>0.28000000000000003</v>
      </c>
      <c r="E276" s="218">
        <f>'патриотика0,31'!E309</f>
        <v>1800</v>
      </c>
      <c r="F276" s="331">
        <f t="shared" si="15"/>
        <v>504.00000000000006</v>
      </c>
      <c r="G276" s="170"/>
      <c r="H276" s="7"/>
      <c r="I276" s="7"/>
      <c r="J276" s="143"/>
      <c r="K276" s="114"/>
      <c r="L276" s="144"/>
    </row>
    <row r="277" spans="1:12" ht="15.75" x14ac:dyDescent="0.25">
      <c r="A277" s="127" t="str">
        <f>'патриотика0,31'!A310</f>
        <v>настольная игра "мафия"</v>
      </c>
      <c r="B277" s="84" t="s">
        <v>88</v>
      </c>
      <c r="C277" s="84">
        <v>31</v>
      </c>
      <c r="D277" s="233">
        <f>Лист1!C89*0.28</f>
        <v>0.28000000000000003</v>
      </c>
      <c r="E277" s="218">
        <f>'патриотика0,31'!E310</f>
        <v>2800</v>
      </c>
      <c r="F277" s="331">
        <f t="shared" si="15"/>
        <v>784.00000000000011</v>
      </c>
      <c r="G277" s="170"/>
      <c r="H277" s="7"/>
      <c r="I277" s="7"/>
      <c r="J277" s="143"/>
      <c r="K277" s="114"/>
      <c r="L277" s="144"/>
    </row>
    <row r="278" spans="1:12" ht="15.75" x14ac:dyDescent="0.25">
      <c r="A278" s="127" t="str">
        <f>'патриотика0,31'!A311</f>
        <v>мыло жидкое</v>
      </c>
      <c r="B278" s="84" t="s">
        <v>88</v>
      </c>
      <c r="C278" s="84">
        <v>32</v>
      </c>
      <c r="D278" s="233">
        <f>Лист1!C90*0.28</f>
        <v>0.84000000000000008</v>
      </c>
      <c r="E278" s="218">
        <f>'патриотика0,31'!E311</f>
        <v>400</v>
      </c>
      <c r="F278" s="331">
        <f t="shared" si="15"/>
        <v>336.00000000000006</v>
      </c>
      <c r="G278" s="170"/>
      <c r="H278" s="7"/>
      <c r="I278" s="7"/>
      <c r="J278" s="143"/>
      <c r="K278" s="114"/>
      <c r="L278" s="144"/>
    </row>
    <row r="279" spans="1:12" ht="15.75" x14ac:dyDescent="0.25">
      <c r="A279" s="127" t="str">
        <f>'патриотика0,31'!A312</f>
        <v>насадка на швабру</v>
      </c>
      <c r="B279" s="84" t="s">
        <v>88</v>
      </c>
      <c r="C279" s="84">
        <v>33</v>
      </c>
      <c r="D279" s="233">
        <f>Лист1!C91*0.28</f>
        <v>2.8000000000000003</v>
      </c>
      <c r="E279" s="218">
        <f>'патриотика0,31'!E312</f>
        <v>100</v>
      </c>
      <c r="F279" s="331">
        <f t="shared" si="15"/>
        <v>280</v>
      </c>
      <c r="G279" s="170"/>
      <c r="H279" s="7"/>
      <c r="I279" s="7"/>
      <c r="J279" s="143"/>
      <c r="K279" s="114"/>
      <c r="L279" s="144"/>
    </row>
    <row r="280" spans="1:12" ht="15.75" x14ac:dyDescent="0.25">
      <c r="A280" s="127" t="str">
        <f>'патриотика0,31'!A313</f>
        <v>ведро пластик</v>
      </c>
      <c r="B280" s="84" t="s">
        <v>88</v>
      </c>
      <c r="C280" s="84">
        <v>34</v>
      </c>
      <c r="D280" s="233">
        <f>Лист1!C92*0.28</f>
        <v>0.56000000000000005</v>
      </c>
      <c r="E280" s="218">
        <f>'патриотика0,31'!E313</f>
        <v>280</v>
      </c>
      <c r="F280" s="331">
        <f t="shared" si="15"/>
        <v>156.80000000000001</v>
      </c>
      <c r="G280" s="170"/>
      <c r="H280" s="7"/>
      <c r="I280" s="7"/>
      <c r="J280" s="143"/>
      <c r="K280" s="114"/>
      <c r="L280" s="144"/>
    </row>
    <row r="281" spans="1:12" ht="15.75" x14ac:dyDescent="0.25">
      <c r="A281" s="127" t="str">
        <f>'патриотика0,31'!A314</f>
        <v>туал бумага</v>
      </c>
      <c r="B281" s="84" t="s">
        <v>88</v>
      </c>
      <c r="C281" s="84">
        <v>35</v>
      </c>
      <c r="D281" s="233">
        <f>Лист1!C93*0.28</f>
        <v>14.000000000000002</v>
      </c>
      <c r="E281" s="218">
        <f>'патриотика0,31'!E314</f>
        <v>20</v>
      </c>
      <c r="F281" s="331">
        <f t="shared" si="15"/>
        <v>280.00000000000006</v>
      </c>
      <c r="G281" s="170"/>
      <c r="H281" s="7"/>
      <c r="I281" s="7"/>
      <c r="J281" s="143"/>
      <c r="K281" s="114"/>
      <c r="L281" s="144"/>
    </row>
    <row r="282" spans="1:12" ht="15.75" x14ac:dyDescent="0.25">
      <c r="A282" s="127" t="str">
        <f>'патриотика0,31'!A315</f>
        <v>кнопки силовые</v>
      </c>
      <c r="B282" s="84" t="s">
        <v>88</v>
      </c>
      <c r="C282" s="84">
        <v>36</v>
      </c>
      <c r="D282" s="233">
        <f>Лист1!C94*0.28</f>
        <v>22.400000000000002</v>
      </c>
      <c r="E282" s="218">
        <f>'патриотика0,31'!E315</f>
        <v>5</v>
      </c>
      <c r="F282" s="331">
        <f t="shared" si="15"/>
        <v>112.00000000000001</v>
      </c>
      <c r="G282" s="170"/>
      <c r="H282" s="7"/>
      <c r="I282" s="7"/>
      <c r="J282" s="143"/>
      <c r="K282" s="114"/>
      <c r="L282" s="144"/>
    </row>
    <row r="283" spans="1:12" ht="15.75" x14ac:dyDescent="0.25">
      <c r="A283" s="127" t="str">
        <f>'патриотика0,31'!A316</f>
        <v>канц нож</v>
      </c>
      <c r="B283" s="84" t="s">
        <v>88</v>
      </c>
      <c r="C283" s="84">
        <v>37</v>
      </c>
      <c r="D283" s="233">
        <f>Лист1!C95*0.28</f>
        <v>2.8000000000000003</v>
      </c>
      <c r="E283" s="218">
        <f>'патриотика0,31'!E316</f>
        <v>120</v>
      </c>
      <c r="F283" s="331">
        <f t="shared" si="15"/>
        <v>336.00000000000006</v>
      </c>
      <c r="G283" s="170"/>
      <c r="H283" s="7"/>
      <c r="I283" s="7"/>
      <c r="J283" s="143"/>
      <c r="K283" s="114"/>
      <c r="L283" s="144"/>
    </row>
    <row r="284" spans="1:12" ht="15.75" x14ac:dyDescent="0.25">
      <c r="A284" s="127" t="str">
        <f>'патриотика0,31'!A317</f>
        <v>нож для хобби</v>
      </c>
      <c r="B284" s="84" t="s">
        <v>88</v>
      </c>
      <c r="C284" s="84">
        <v>38</v>
      </c>
      <c r="D284" s="233">
        <f>Лист1!C96*0.28</f>
        <v>1.4000000000000001</v>
      </c>
      <c r="E284" s="218">
        <f>'патриотика0,31'!E317</f>
        <v>260</v>
      </c>
      <c r="F284" s="331">
        <f t="shared" si="15"/>
        <v>364.00000000000006</v>
      </c>
      <c r="G284" s="170"/>
      <c r="H284" s="7"/>
      <c r="I284" s="7"/>
      <c r="J284" s="143"/>
      <c r="K284" s="114"/>
      <c r="L284" s="144"/>
    </row>
    <row r="285" spans="1:12" ht="15.75" x14ac:dyDescent="0.25">
      <c r="A285" s="127" t="str">
        <f>'патриотика0,31'!A318</f>
        <v>магниты для доски (уп 9 шт)</v>
      </c>
      <c r="B285" s="84" t="s">
        <v>88</v>
      </c>
      <c r="C285" s="84">
        <v>39</v>
      </c>
      <c r="D285" s="233">
        <f>Лист1!C97*0.28</f>
        <v>1.4000000000000001</v>
      </c>
      <c r="E285" s="218">
        <f>'патриотика0,31'!E318</f>
        <v>300</v>
      </c>
      <c r="F285" s="331">
        <f t="shared" si="15"/>
        <v>420.00000000000006</v>
      </c>
      <c r="G285" s="170"/>
      <c r="H285" s="7"/>
      <c r="I285" s="7"/>
      <c r="J285" s="143"/>
      <c r="K285" s="114"/>
      <c r="L285" s="144"/>
    </row>
    <row r="286" spans="1:12" ht="15.75" x14ac:dyDescent="0.25">
      <c r="A286" s="127" t="str">
        <f>'патриотика0,31'!A319</f>
        <v>ежедневник</v>
      </c>
      <c r="B286" s="84" t="s">
        <v>88</v>
      </c>
      <c r="C286" s="84">
        <v>40</v>
      </c>
      <c r="D286" s="233">
        <f>Лист1!C98*0.28</f>
        <v>1.4000000000000001</v>
      </c>
      <c r="E286" s="218">
        <f>'патриотика0,31'!E319</f>
        <v>650</v>
      </c>
      <c r="F286" s="331">
        <f t="shared" si="15"/>
        <v>910.00000000000011</v>
      </c>
      <c r="G286" s="170"/>
      <c r="H286" s="7"/>
      <c r="I286" s="7"/>
      <c r="J286" s="143"/>
      <c r="K286" s="114"/>
      <c r="L286" s="144"/>
    </row>
    <row r="287" spans="1:12" ht="15.75" x14ac:dyDescent="0.25">
      <c r="A287" s="127" t="str">
        <f>'патриотика0,31'!A320</f>
        <v>ср-во для стекол</v>
      </c>
      <c r="B287" s="84" t="s">
        <v>88</v>
      </c>
      <c r="C287" s="84">
        <v>41</v>
      </c>
      <c r="D287" s="233">
        <f>Лист1!C99*0.28</f>
        <v>0.56000000000000005</v>
      </c>
      <c r="E287" s="218">
        <f>'патриотика0,31'!E320</f>
        <v>240</v>
      </c>
      <c r="F287" s="331">
        <f t="shared" si="15"/>
        <v>134.4</v>
      </c>
      <c r="G287" s="170"/>
      <c r="H287" s="7"/>
      <c r="I287" s="7"/>
      <c r="J287" s="143"/>
      <c r="K287" s="114"/>
      <c r="L287" s="144"/>
    </row>
    <row r="288" spans="1:12" ht="15.75" x14ac:dyDescent="0.25">
      <c r="A288" s="127" t="str">
        <f>'патриотика0,31'!A321</f>
        <v>пемолюкс</v>
      </c>
      <c r="B288" s="84" t="s">
        <v>88</v>
      </c>
      <c r="C288" s="84">
        <v>42</v>
      </c>
      <c r="D288" s="233">
        <f>Лист1!C100*0.28</f>
        <v>2.8000000000000003</v>
      </c>
      <c r="E288" s="218">
        <f>'патриотика0,31'!E321</f>
        <v>60</v>
      </c>
      <c r="F288" s="331">
        <f t="shared" si="15"/>
        <v>168.00000000000003</v>
      </c>
      <c r="G288" s="170"/>
      <c r="H288" s="7"/>
      <c r="I288" s="7"/>
      <c r="J288" s="143"/>
      <c r="K288" s="114"/>
      <c r="L288" s="144"/>
    </row>
    <row r="289" spans="1:12" ht="15.75" x14ac:dyDescent="0.25">
      <c r="A289" s="127" t="str">
        <f>'патриотика0,31'!A322</f>
        <v>доместос</v>
      </c>
      <c r="B289" s="84" t="s">
        <v>88</v>
      </c>
      <c r="C289" s="84">
        <v>43</v>
      </c>
      <c r="D289" s="233">
        <f>Лист1!C101*0.28</f>
        <v>1.1200000000000001</v>
      </c>
      <c r="E289" s="218">
        <f>'патриотика0,31'!E322</f>
        <v>95</v>
      </c>
      <c r="F289" s="331">
        <f t="shared" si="15"/>
        <v>106.4</v>
      </c>
      <c r="G289" s="170"/>
      <c r="H289" s="7"/>
      <c r="I289" s="7"/>
      <c r="J289" s="143"/>
      <c r="K289" s="114"/>
      <c r="L289" s="144"/>
    </row>
    <row r="290" spans="1:12" ht="15.75" x14ac:dyDescent="0.25">
      <c r="A290" s="127" t="str">
        <f>'патриотика0,31'!A323</f>
        <v>маркер</v>
      </c>
      <c r="B290" s="84" t="s">
        <v>88</v>
      </c>
      <c r="C290" s="84">
        <v>44</v>
      </c>
      <c r="D290" s="233">
        <f>Лист1!C102*0.28</f>
        <v>8.4</v>
      </c>
      <c r="E290" s="218">
        <f>'патриотика0,31'!E323</f>
        <v>50</v>
      </c>
      <c r="F290" s="331">
        <f t="shared" si="15"/>
        <v>420</v>
      </c>
      <c r="G290" s="170"/>
      <c r="H290" s="7"/>
      <c r="I290" s="7"/>
      <c r="J290" s="143"/>
      <c r="K290" s="114"/>
      <c r="L290" s="144"/>
    </row>
    <row r="291" spans="1:12" ht="15.75" x14ac:dyDescent="0.25">
      <c r="A291" s="127" t="str">
        <f>'патриотика0,31'!A324</f>
        <v>тал блок освеж</v>
      </c>
      <c r="B291" s="84" t="s">
        <v>88</v>
      </c>
      <c r="C291" s="84">
        <v>45</v>
      </c>
      <c r="D291" s="233">
        <f>Лист1!C103*0.28</f>
        <v>2.8000000000000003</v>
      </c>
      <c r="E291" s="218">
        <f>'патриотика0,31'!E324</f>
        <v>145</v>
      </c>
      <c r="F291" s="331">
        <f t="shared" si="15"/>
        <v>406.00000000000006</v>
      </c>
      <c r="G291" s="170"/>
      <c r="H291" s="7"/>
      <c r="I291" s="7"/>
      <c r="J291" s="143"/>
      <c r="K291" s="114"/>
      <c r="L291" s="144"/>
    </row>
    <row r="292" spans="1:12" ht="15.75" x14ac:dyDescent="0.25">
      <c r="A292" s="127" t="str">
        <f>'патриотика0,31'!A325</f>
        <v>футболка-поло белая с логотипом, мужская</v>
      </c>
      <c r="B292" s="84" t="s">
        <v>88</v>
      </c>
      <c r="C292" s="84">
        <v>46</v>
      </c>
      <c r="D292" s="233">
        <f>Лист1!C104*0.28</f>
        <v>1.1200000000000001</v>
      </c>
      <c r="E292" s="218">
        <f>'патриотика0,31'!E325</f>
        <v>1050</v>
      </c>
      <c r="F292" s="331">
        <f t="shared" si="15"/>
        <v>1176</v>
      </c>
      <c r="G292" s="170"/>
      <c r="H292" s="7"/>
      <c r="I292" s="7"/>
      <c r="J292" s="143"/>
      <c r="K292" s="114"/>
      <c r="L292" s="144"/>
    </row>
    <row r="293" spans="1:12" ht="15.75" x14ac:dyDescent="0.25">
      <c r="A293" s="127" t="str">
        <f>'патриотика0,31'!A326</f>
        <v>футболка-поло белая с логотипом, женская</v>
      </c>
      <c r="B293" s="84" t="s">
        <v>88</v>
      </c>
      <c r="C293" s="84">
        <v>47</v>
      </c>
      <c r="D293" s="233">
        <f>Лист1!C105*0.28</f>
        <v>2.5200000000000005</v>
      </c>
      <c r="E293" s="218">
        <f>'патриотика0,31'!E326</f>
        <v>950</v>
      </c>
      <c r="F293" s="331">
        <f t="shared" si="15"/>
        <v>2394.0000000000005</v>
      </c>
      <c r="G293" s="170"/>
      <c r="H293" s="7"/>
      <c r="I293" s="7"/>
      <c r="J293" s="143"/>
      <c r="K293" s="114"/>
      <c r="L293" s="144"/>
    </row>
    <row r="294" spans="1:12" ht="15.75" x14ac:dyDescent="0.25">
      <c r="A294" s="127" t="str">
        <f>'патриотика0,31'!A327</f>
        <v>радиатор медный</v>
      </c>
      <c r="B294" s="84" t="s">
        <v>88</v>
      </c>
      <c r="C294" s="84">
        <v>48</v>
      </c>
      <c r="D294" s="233">
        <f>Лист1!C106*0.28</f>
        <v>0.28000000000000003</v>
      </c>
      <c r="E294" s="218">
        <f>'патриотика0,31'!E327</f>
        <v>15960</v>
      </c>
      <c r="F294" s="331">
        <f t="shared" si="15"/>
        <v>4468.8</v>
      </c>
      <c r="G294" s="170"/>
      <c r="H294" s="7"/>
      <c r="I294" s="7"/>
      <c r="J294" s="143"/>
      <c r="K294" s="114"/>
      <c r="L294" s="144"/>
    </row>
    <row r="295" spans="1:12" ht="15.75" x14ac:dyDescent="0.25">
      <c r="A295" s="127" t="str">
        <f>'патриотика0,31'!A328</f>
        <v>гидротолкатель клапана</v>
      </c>
      <c r="B295" s="84" t="s">
        <v>88</v>
      </c>
      <c r="C295" s="84">
        <v>49</v>
      </c>
      <c r="D295" s="233">
        <f>Лист1!C107*0.28</f>
        <v>0.56000000000000005</v>
      </c>
      <c r="E295" s="218">
        <f>'патриотика0,31'!E328</f>
        <v>2300</v>
      </c>
      <c r="F295" s="331">
        <f t="shared" si="15"/>
        <v>1288.0000000000002</v>
      </c>
      <c r="G295" s="170"/>
      <c r="H295" s="7"/>
      <c r="I295" s="7"/>
      <c r="J295" s="143"/>
      <c r="K295" s="114"/>
      <c r="L295" s="144"/>
    </row>
    <row r="296" spans="1:12" ht="15.75" x14ac:dyDescent="0.25">
      <c r="A296" s="127" t="str">
        <f>'патриотика0,31'!A329</f>
        <v>маслосъемные колпачки (16 шт)</v>
      </c>
      <c r="B296" s="84" t="s">
        <v>88</v>
      </c>
      <c r="C296" s="84">
        <v>50</v>
      </c>
      <c r="D296" s="233">
        <f>Лист1!C108*0.28</f>
        <v>0.28000000000000003</v>
      </c>
      <c r="E296" s="218">
        <f>'патриотика0,31'!E329</f>
        <v>649</v>
      </c>
      <c r="F296" s="331">
        <f t="shared" si="15"/>
        <v>181.72000000000003</v>
      </c>
      <c r="G296" s="170"/>
      <c r="H296" s="7"/>
      <c r="I296" s="7"/>
      <c r="J296" s="143"/>
      <c r="K296" s="114"/>
      <c r="L296" s="144"/>
    </row>
    <row r="297" spans="1:12" ht="15.75" x14ac:dyDescent="0.25">
      <c r="A297" s="127" t="str">
        <f>'патриотика0,31'!A330</f>
        <v>к-т ГРМ (полный)</v>
      </c>
      <c r="B297" s="84" t="s">
        <v>88</v>
      </c>
      <c r="C297" s="84">
        <v>51</v>
      </c>
      <c r="D297" s="233">
        <f>Лист1!C109*0.28</f>
        <v>0.28000000000000003</v>
      </c>
      <c r="E297" s="218">
        <f>'патриотика0,31'!E330</f>
        <v>6242</v>
      </c>
      <c r="F297" s="331">
        <f t="shared" si="15"/>
        <v>1747.7600000000002</v>
      </c>
      <c r="G297" s="170"/>
      <c r="H297" s="7"/>
      <c r="I297" s="7"/>
      <c r="J297" s="143"/>
      <c r="K297" s="114"/>
      <c r="L297" s="144"/>
    </row>
    <row r="298" spans="1:12" ht="12.75" customHeight="1" x14ac:dyDescent="0.25">
      <c r="A298" s="127" t="str">
        <f>'патриотика0,31'!A331</f>
        <v>фланец упорный распредвала</v>
      </c>
      <c r="B298" s="84" t="s">
        <v>88</v>
      </c>
      <c r="C298" s="84">
        <v>52</v>
      </c>
      <c r="D298" s="233">
        <f>Лист1!C110*0.28</f>
        <v>0.56000000000000005</v>
      </c>
      <c r="E298" s="218">
        <f>'патриотика0,31'!E331</f>
        <v>27</v>
      </c>
      <c r="F298" s="331">
        <f t="shared" si="15"/>
        <v>15.120000000000001</v>
      </c>
      <c r="G298" s="170"/>
      <c r="H298" s="7"/>
      <c r="I298" s="7"/>
      <c r="J298" s="143"/>
      <c r="K298" s="114"/>
      <c r="L298" s="144"/>
    </row>
    <row r="299" spans="1:12" ht="15.75" x14ac:dyDescent="0.25">
      <c r="A299" s="127" t="str">
        <f>'патриотика0,31'!A332</f>
        <v>гидронатяжитель цепи</v>
      </c>
      <c r="B299" s="84" t="s">
        <v>88</v>
      </c>
      <c r="C299" s="84">
        <v>53</v>
      </c>
      <c r="D299" s="233">
        <f>Лист1!C111*0.28</f>
        <v>0.56000000000000005</v>
      </c>
      <c r="E299" s="218">
        <f>'патриотика0,31'!E332</f>
        <v>226</v>
      </c>
      <c r="F299" s="331">
        <f t="shared" si="15"/>
        <v>126.56000000000002</v>
      </c>
      <c r="G299" s="170"/>
      <c r="H299" s="7"/>
      <c r="I299" s="7"/>
      <c r="J299" s="143"/>
      <c r="K299" s="114"/>
      <c r="L299" s="144"/>
    </row>
    <row r="300" spans="1:12" ht="15.75" x14ac:dyDescent="0.25">
      <c r="A300" s="127" t="str">
        <f>'патриотика0,31'!A333</f>
        <v>прокладка головки блока</v>
      </c>
      <c r="B300" s="84" t="s">
        <v>88</v>
      </c>
      <c r="C300" s="84">
        <v>54</v>
      </c>
      <c r="D300" s="233">
        <f>Лист1!C112*0.28</f>
        <v>0.28000000000000003</v>
      </c>
      <c r="E300" s="218">
        <f>'патриотика0,31'!E333</f>
        <v>1050</v>
      </c>
      <c r="F300" s="331">
        <f t="shared" si="15"/>
        <v>294</v>
      </c>
      <c r="G300" s="170"/>
      <c r="H300" s="7"/>
      <c r="I300" s="7"/>
      <c r="J300" s="143"/>
      <c r="K300" s="114"/>
      <c r="L300" s="144"/>
    </row>
    <row r="301" spans="1:12" ht="15.75" x14ac:dyDescent="0.25">
      <c r="A301" s="127" t="str">
        <f>'патриотика0,31'!A334</f>
        <v>к-т прокладок на дв.4091</v>
      </c>
      <c r="B301" s="84" t="s">
        <v>88</v>
      </c>
      <c r="C301" s="84">
        <v>55</v>
      </c>
      <c r="D301" s="233">
        <f>Лист1!C113*0.28</f>
        <v>0.28000000000000003</v>
      </c>
      <c r="E301" s="218">
        <f>'патриотика0,31'!E334</f>
        <v>1037</v>
      </c>
      <c r="F301" s="331">
        <f t="shared" si="15"/>
        <v>290.36</v>
      </c>
      <c r="G301" s="170"/>
      <c r="H301" s="7"/>
      <c r="I301" s="7"/>
      <c r="J301" s="143"/>
      <c r="K301" s="114"/>
      <c r="L301" s="144"/>
    </row>
    <row r="302" spans="1:12" ht="15.75" x14ac:dyDescent="0.25">
      <c r="A302" s="127" t="str">
        <f>'патриотика0,31'!A335</f>
        <v>dextron iv</v>
      </c>
      <c r="B302" s="84" t="s">
        <v>88</v>
      </c>
      <c r="C302" s="84">
        <v>56</v>
      </c>
      <c r="D302" s="233">
        <f>Лист1!C114*0.28</f>
        <v>0.28000000000000003</v>
      </c>
      <c r="E302" s="218">
        <f>'патриотика0,31'!E335</f>
        <v>725</v>
      </c>
      <c r="F302" s="331">
        <f t="shared" si="15"/>
        <v>203.00000000000003</v>
      </c>
      <c r="G302" s="170"/>
      <c r="H302" s="7"/>
      <c r="I302" s="7"/>
      <c r="J302" s="143"/>
      <c r="K302" s="114"/>
      <c r="L302" s="144"/>
    </row>
    <row r="303" spans="1:12" ht="15.75" x14ac:dyDescent="0.25">
      <c r="A303" s="127" t="str">
        <f>'патриотика0,31'!A336</f>
        <v>смазка (шрус)</v>
      </c>
      <c r="B303" s="84" t="s">
        <v>88</v>
      </c>
      <c r="C303" s="84">
        <v>57</v>
      </c>
      <c r="D303" s="233">
        <f>Лист1!C115*0.28</f>
        <v>1.4000000000000001</v>
      </c>
      <c r="E303" s="218">
        <f>'патриотика0,31'!E336</f>
        <v>280</v>
      </c>
      <c r="F303" s="331">
        <f t="shared" si="15"/>
        <v>392.00000000000006</v>
      </c>
      <c r="G303" s="170"/>
      <c r="H303" s="7"/>
      <c r="I303" s="7"/>
      <c r="J303" s="143"/>
      <c r="K303" s="114"/>
      <c r="L303" s="144"/>
    </row>
    <row r="304" spans="1:12" ht="15.75" x14ac:dyDescent="0.25">
      <c r="A304" s="127" t="str">
        <f>'патриотика0,31'!A337</f>
        <v>смазка литол-24</v>
      </c>
      <c r="B304" s="84" t="s">
        <v>88</v>
      </c>
      <c r="C304" s="84">
        <v>58</v>
      </c>
      <c r="D304" s="233">
        <f>Лист1!C116*0.28</f>
        <v>1.1200000000000001</v>
      </c>
      <c r="E304" s="218">
        <f>'патриотика0,31'!E337</f>
        <v>145</v>
      </c>
      <c r="F304" s="331">
        <f t="shared" si="15"/>
        <v>162.4</v>
      </c>
      <c r="G304" s="170"/>
      <c r="H304" s="7"/>
      <c r="I304" s="7"/>
      <c r="J304" s="143"/>
      <c r="K304" s="114"/>
      <c r="L304" s="144"/>
    </row>
    <row r="305" spans="1:12" ht="15.75" x14ac:dyDescent="0.25">
      <c r="A305" s="127" t="str">
        <f>'патриотика0,31'!A338</f>
        <v>тормозная жидкость (0,910 кг)</v>
      </c>
      <c r="B305" s="84" t="s">
        <v>88</v>
      </c>
      <c r="C305" s="84">
        <v>59</v>
      </c>
      <c r="D305" s="233">
        <f>Лист1!C117*0.28</f>
        <v>0.56000000000000005</v>
      </c>
      <c r="E305" s="218">
        <f>'патриотика0,31'!E338</f>
        <v>250</v>
      </c>
      <c r="F305" s="331">
        <f t="shared" si="15"/>
        <v>140</v>
      </c>
      <c r="G305" s="170"/>
      <c r="H305" s="7"/>
      <c r="I305" s="7"/>
      <c r="J305" s="143"/>
      <c r="K305" s="114"/>
      <c r="L305" s="144"/>
    </row>
    <row r="306" spans="1:12" ht="15.75" x14ac:dyDescent="0.25">
      <c r="A306" s="127" t="str">
        <f>'патриотика0,31'!A339</f>
        <v>детали для пазла "Многоуровневая карта Северо-Енисейского района"</v>
      </c>
      <c r="B306" s="84" t="s">
        <v>88</v>
      </c>
      <c r="C306" s="84">
        <v>60</v>
      </c>
      <c r="D306" s="233">
        <f>Лист1!C118*0.28</f>
        <v>0.28000000000000003</v>
      </c>
      <c r="E306" s="218">
        <f>'патриотика0,31'!E339</f>
        <v>11000</v>
      </c>
      <c r="F306" s="331">
        <f t="shared" si="15"/>
        <v>3080.0000000000005</v>
      </c>
      <c r="G306" s="170"/>
      <c r="H306" s="7"/>
      <c r="I306" s="7"/>
      <c r="J306" s="143"/>
      <c r="K306" s="114"/>
      <c r="L306" s="144"/>
    </row>
    <row r="307" spans="1:12" ht="15.75" x14ac:dyDescent="0.25">
      <c r="A307" s="127" t="str">
        <f>'патриотика0,31'!A340</f>
        <v>антифриз УАЗ</v>
      </c>
      <c r="B307" s="84" t="s">
        <v>88</v>
      </c>
      <c r="C307" s="84">
        <v>61</v>
      </c>
      <c r="D307" s="233">
        <f>Лист1!C119*0.28</f>
        <v>0.56000000000000005</v>
      </c>
      <c r="E307" s="218">
        <f>'патриотика0,31'!E340</f>
        <v>630</v>
      </c>
      <c r="F307" s="331">
        <f t="shared" si="15"/>
        <v>352.8</v>
      </c>
      <c r="G307" s="170"/>
      <c r="H307" s="7"/>
      <c r="I307" s="7"/>
      <c r="J307" s="143"/>
      <c r="K307" s="114"/>
      <c r="L307" s="144"/>
    </row>
    <row r="308" spans="1:12" ht="15.75" x14ac:dyDescent="0.25">
      <c r="A308" s="127" t="str">
        <f>'патриотика0,31'!A341</f>
        <v>ГСМ УАЗ (Масло двигатель)</v>
      </c>
      <c r="B308" s="84" t="s">
        <v>88</v>
      </c>
      <c r="C308" s="84">
        <v>62</v>
      </c>
      <c r="D308" s="233">
        <f>Лист1!C120*0.28</f>
        <v>2.2400000000000002</v>
      </c>
      <c r="E308" s="218">
        <f>'патриотика0,31'!E341</f>
        <v>2963.25</v>
      </c>
      <c r="F308" s="331">
        <f t="shared" si="15"/>
        <v>6637.68</v>
      </c>
      <c r="G308" s="170"/>
      <c r="H308" s="7"/>
      <c r="I308" s="7"/>
      <c r="J308" s="143"/>
      <c r="K308" s="114"/>
      <c r="L308" s="144"/>
    </row>
    <row r="309" spans="1:12" ht="15.75" x14ac:dyDescent="0.25">
      <c r="A309" s="127" t="str">
        <f>'патриотика0,31'!A342</f>
        <v>ГСМ Бензин</v>
      </c>
      <c r="B309" s="84" t="s">
        <v>88</v>
      </c>
      <c r="C309" s="84">
        <v>63</v>
      </c>
      <c r="D309" s="233">
        <f>Лист1!C121*0.28</f>
        <v>840.00000000000011</v>
      </c>
      <c r="E309" s="218">
        <f>'патриотика0,31'!E342</f>
        <v>50</v>
      </c>
      <c r="F309" s="331">
        <f t="shared" si="15"/>
        <v>42000.000000000007</v>
      </c>
      <c r="G309" s="170"/>
      <c r="H309" s="7"/>
      <c r="I309" s="7"/>
      <c r="J309" s="143"/>
      <c r="K309" s="114"/>
      <c r="L309" s="144"/>
    </row>
    <row r="310" spans="1:12" ht="15.75" hidden="1" x14ac:dyDescent="0.25">
      <c r="A310" s="127">
        <f>'патриотика0,31'!A343</f>
        <v>0</v>
      </c>
      <c r="B310" s="84" t="s">
        <v>88</v>
      </c>
      <c r="C310" s="84">
        <v>64</v>
      </c>
      <c r="D310" s="171"/>
      <c r="E310" s="218">
        <f>'патриотика0,31'!E343</f>
        <v>0</v>
      </c>
      <c r="F310" s="331"/>
      <c r="G310" s="170"/>
      <c r="H310" s="7"/>
      <c r="I310" s="7"/>
      <c r="J310" s="143"/>
      <c r="K310" s="114"/>
      <c r="L310" s="144"/>
    </row>
    <row r="311" spans="1:12" ht="15.75" hidden="1" x14ac:dyDescent="0.25">
      <c r="A311" s="127">
        <f>'патриотика0,31'!A344</f>
        <v>0</v>
      </c>
      <c r="B311" s="84" t="s">
        <v>88</v>
      </c>
      <c r="C311" s="84">
        <v>65</v>
      </c>
      <c r="D311" s="171"/>
      <c r="E311" s="218">
        <f>'патриотика0,31'!E344</f>
        <v>0</v>
      </c>
      <c r="F311" s="331"/>
      <c r="G311" s="170"/>
      <c r="H311" s="7"/>
      <c r="I311" s="7"/>
      <c r="J311" s="143"/>
      <c r="K311" s="114"/>
      <c r="L311" s="144"/>
    </row>
    <row r="312" spans="1:12" ht="15.75" hidden="1" x14ac:dyDescent="0.25">
      <c r="A312" s="127">
        <f>'патриотика0,31'!A345</f>
        <v>0</v>
      </c>
      <c r="B312" s="84" t="s">
        <v>88</v>
      </c>
      <c r="C312" s="84">
        <v>66</v>
      </c>
      <c r="D312" s="171"/>
      <c r="E312" s="218">
        <f>'патриотика0,31'!E345</f>
        <v>0</v>
      </c>
      <c r="F312" s="331"/>
      <c r="G312" s="170"/>
      <c r="H312" s="7"/>
      <c r="I312" s="7"/>
      <c r="J312" s="143"/>
      <c r="K312" s="114"/>
      <c r="L312" s="144"/>
    </row>
    <row r="313" spans="1:12" ht="15.75" hidden="1" x14ac:dyDescent="0.25">
      <c r="A313" s="127">
        <f>'патриотика0,31'!A346</f>
        <v>0</v>
      </c>
      <c r="B313" s="84" t="s">
        <v>88</v>
      </c>
      <c r="C313" s="84">
        <v>67</v>
      </c>
      <c r="D313" s="171"/>
      <c r="E313" s="218">
        <f>'патриотика0,31'!E346</f>
        <v>0</v>
      </c>
      <c r="F313" s="331"/>
      <c r="G313" s="170"/>
      <c r="H313" s="7"/>
      <c r="I313" s="7"/>
      <c r="J313" s="143"/>
      <c r="K313" s="114"/>
      <c r="L313" s="144"/>
    </row>
    <row r="314" spans="1:12" ht="15.75" hidden="1" x14ac:dyDescent="0.25">
      <c r="A314" s="127">
        <f>'патриотика0,31'!A347</f>
        <v>0</v>
      </c>
      <c r="B314" s="84" t="s">
        <v>88</v>
      </c>
      <c r="C314" s="84">
        <v>68</v>
      </c>
      <c r="D314" s="171"/>
      <c r="E314" s="218">
        <f>'патриотика0,31'!E347</f>
        <v>0</v>
      </c>
      <c r="F314" s="331"/>
      <c r="G314" s="170"/>
      <c r="H314" s="7"/>
      <c r="I314" s="7"/>
      <c r="J314" s="143"/>
      <c r="K314" s="114"/>
      <c r="L314" s="144"/>
    </row>
    <row r="315" spans="1:12" ht="15.75" hidden="1" x14ac:dyDescent="0.25">
      <c r="A315" s="127">
        <f>'патриотика0,31'!A348</f>
        <v>0</v>
      </c>
      <c r="B315" s="84" t="s">
        <v>88</v>
      </c>
      <c r="C315" s="84">
        <v>69</v>
      </c>
      <c r="D315" s="171"/>
      <c r="E315" s="218">
        <f>'патриотика0,31'!E348</f>
        <v>0</v>
      </c>
      <c r="F315" s="331"/>
      <c r="G315" s="170"/>
      <c r="H315" s="7"/>
      <c r="I315" s="7"/>
      <c r="J315" s="143"/>
      <c r="K315" s="114"/>
      <c r="L315" s="144"/>
    </row>
    <row r="316" spans="1:12" ht="15.75" hidden="1" x14ac:dyDescent="0.25">
      <c r="A316" s="127">
        <f>'патриотика0,31'!A349</f>
        <v>0</v>
      </c>
      <c r="B316" s="84" t="s">
        <v>88</v>
      </c>
      <c r="C316" s="84">
        <v>70</v>
      </c>
      <c r="D316" s="171"/>
      <c r="E316" s="218">
        <f>'патриотика0,31'!E349</f>
        <v>0</v>
      </c>
      <c r="F316" s="331"/>
      <c r="G316" s="170"/>
      <c r="H316" s="7"/>
      <c r="I316" s="7"/>
      <c r="J316" s="143"/>
      <c r="K316" s="114"/>
      <c r="L316" s="144"/>
    </row>
    <row r="317" spans="1:12" ht="15.75" hidden="1" x14ac:dyDescent="0.25">
      <c r="A317" s="127">
        <f>'патриотика0,31'!A350</f>
        <v>0</v>
      </c>
      <c r="B317" s="84" t="s">
        <v>88</v>
      </c>
      <c r="C317" s="84">
        <v>71</v>
      </c>
      <c r="D317" s="171"/>
      <c r="E317" s="218">
        <f>'патриотика0,31'!E350</f>
        <v>0</v>
      </c>
      <c r="F317" s="331"/>
      <c r="G317" s="170"/>
      <c r="H317" s="7"/>
      <c r="I317" s="7"/>
      <c r="J317" s="143"/>
      <c r="K317" s="114"/>
      <c r="L317" s="144"/>
    </row>
    <row r="318" spans="1:12" ht="15.75" hidden="1" x14ac:dyDescent="0.25">
      <c r="A318" s="127">
        <f>'патриотика0,31'!A351</f>
        <v>0</v>
      </c>
      <c r="B318" s="84" t="s">
        <v>88</v>
      </c>
      <c r="C318" s="84">
        <v>72</v>
      </c>
      <c r="D318" s="171"/>
      <c r="E318" s="218">
        <f>'патриотика0,31'!E351</f>
        <v>0</v>
      </c>
      <c r="F318" s="331"/>
      <c r="G318" s="170"/>
      <c r="H318" s="7"/>
      <c r="I318" s="7"/>
      <c r="J318" s="143"/>
      <c r="K318" s="114"/>
      <c r="L318" s="144"/>
    </row>
    <row r="319" spans="1:12" ht="15.75" hidden="1" x14ac:dyDescent="0.25">
      <c r="A319" s="127">
        <f>'патриотика0,31'!A352</f>
        <v>0</v>
      </c>
      <c r="B319" s="84" t="s">
        <v>88</v>
      </c>
      <c r="C319" s="84">
        <v>73</v>
      </c>
      <c r="D319" s="171"/>
      <c r="E319" s="218">
        <f>'патриотика0,31'!E352</f>
        <v>0</v>
      </c>
      <c r="F319" s="331"/>
      <c r="G319" s="170"/>
      <c r="H319" s="7"/>
      <c r="I319" s="7"/>
      <c r="J319" s="143"/>
      <c r="K319" s="114"/>
      <c r="L319" s="144"/>
    </row>
    <row r="320" spans="1:12" ht="15.75" hidden="1" x14ac:dyDescent="0.25">
      <c r="A320" s="127">
        <f>'патриотика0,31'!A353</f>
        <v>0</v>
      </c>
      <c r="B320" s="84" t="s">
        <v>88</v>
      </c>
      <c r="C320" s="84">
        <v>74</v>
      </c>
      <c r="D320" s="171"/>
      <c r="E320" s="218">
        <f>'патриотика0,31'!E353</f>
        <v>0</v>
      </c>
      <c r="F320" s="331"/>
      <c r="G320" s="170"/>
      <c r="H320" s="7"/>
      <c r="I320" s="7"/>
      <c r="J320" s="143"/>
      <c r="K320" s="114"/>
      <c r="L320" s="144"/>
    </row>
    <row r="321" spans="1:12" ht="15.75" hidden="1" x14ac:dyDescent="0.25">
      <c r="A321" s="127">
        <f>'патриотика0,31'!A354</f>
        <v>0</v>
      </c>
      <c r="B321" s="84" t="s">
        <v>88</v>
      </c>
      <c r="C321" s="84">
        <v>75</v>
      </c>
      <c r="D321" s="171"/>
      <c r="E321" s="218">
        <f>'патриотика0,31'!E354</f>
        <v>0</v>
      </c>
      <c r="F321" s="331"/>
      <c r="G321" s="170"/>
      <c r="H321" s="7"/>
      <c r="I321" s="7"/>
      <c r="J321" s="143"/>
      <c r="K321" s="114"/>
      <c r="L321" s="144"/>
    </row>
    <row r="322" spans="1:12" ht="15.75" hidden="1" x14ac:dyDescent="0.25">
      <c r="A322" s="127">
        <f>'патриотика0,31'!A355</f>
        <v>0</v>
      </c>
      <c r="B322" s="84" t="s">
        <v>88</v>
      </c>
      <c r="C322" s="84">
        <v>76</v>
      </c>
      <c r="D322" s="171"/>
      <c r="E322" s="218">
        <f>'патриотика0,31'!E355</f>
        <v>0</v>
      </c>
      <c r="F322" s="331"/>
      <c r="G322" s="170"/>
      <c r="H322" s="7"/>
      <c r="I322" s="7"/>
      <c r="J322" s="143"/>
      <c r="K322" s="114"/>
      <c r="L322" s="144"/>
    </row>
    <row r="323" spans="1:12" ht="15.75" hidden="1" x14ac:dyDescent="0.25">
      <c r="A323" s="127">
        <f>'патриотика0,31'!A356</f>
        <v>0</v>
      </c>
      <c r="B323" s="84" t="s">
        <v>88</v>
      </c>
      <c r="C323" s="84">
        <v>77</v>
      </c>
      <c r="D323" s="171"/>
      <c r="E323" s="218">
        <f>'патриотика0,31'!E356</f>
        <v>0</v>
      </c>
      <c r="F323" s="331"/>
      <c r="G323" s="170"/>
      <c r="H323" s="7"/>
      <c r="I323" s="7"/>
      <c r="J323" s="143"/>
      <c r="K323" s="114"/>
      <c r="L323" s="144"/>
    </row>
    <row r="324" spans="1:12" ht="15.75" hidden="1" x14ac:dyDescent="0.25">
      <c r="A324" s="127">
        <f>'патриотика0,31'!A357</f>
        <v>0</v>
      </c>
      <c r="B324" s="84" t="s">
        <v>88</v>
      </c>
      <c r="C324" s="84">
        <v>78</v>
      </c>
      <c r="D324" s="171"/>
      <c r="E324" s="218">
        <f>'патриотика0,31'!E357</f>
        <v>0</v>
      </c>
      <c r="F324" s="331"/>
      <c r="G324" s="170"/>
      <c r="H324" s="7"/>
      <c r="I324" s="7"/>
      <c r="J324" s="143"/>
      <c r="K324" s="114"/>
      <c r="L324" s="144"/>
    </row>
    <row r="325" spans="1:12" ht="15.75" hidden="1" x14ac:dyDescent="0.25">
      <c r="A325" s="127">
        <f>'патриотика0,31'!A358</f>
        <v>0</v>
      </c>
      <c r="B325" s="84" t="s">
        <v>88</v>
      </c>
      <c r="C325" s="84">
        <v>79</v>
      </c>
      <c r="D325" s="171"/>
      <c r="E325" s="218">
        <f>'патриотика0,31'!E358</f>
        <v>0</v>
      </c>
      <c r="F325" s="331"/>
      <c r="G325" s="170"/>
      <c r="H325" s="7"/>
      <c r="I325" s="7"/>
      <c r="J325" s="143"/>
      <c r="K325" s="114"/>
      <c r="L325" s="144"/>
    </row>
    <row r="326" spans="1:12" ht="15.75" hidden="1" x14ac:dyDescent="0.25">
      <c r="A326" s="127">
        <f>'патриотика0,31'!A359</f>
        <v>0</v>
      </c>
      <c r="B326" s="84" t="s">
        <v>88</v>
      </c>
      <c r="C326" s="84">
        <v>80</v>
      </c>
      <c r="D326" s="171"/>
      <c r="E326" s="218">
        <f>'патриотика0,31'!E359</f>
        <v>0</v>
      </c>
      <c r="F326" s="331"/>
      <c r="G326" s="170"/>
      <c r="H326" s="7"/>
      <c r="I326" s="7"/>
      <c r="J326" s="143"/>
      <c r="K326" s="114"/>
      <c r="L326" s="144"/>
    </row>
    <row r="327" spans="1:12" ht="15.75" hidden="1" x14ac:dyDescent="0.25">
      <c r="A327" s="127">
        <f>'патриотика0,31'!A360</f>
        <v>0</v>
      </c>
      <c r="B327" s="84" t="s">
        <v>88</v>
      </c>
      <c r="C327" s="84">
        <v>81</v>
      </c>
      <c r="D327" s="171"/>
      <c r="E327" s="218">
        <f>'патриотика0,31'!E360</f>
        <v>0</v>
      </c>
      <c r="F327" s="331"/>
      <c r="G327" s="170"/>
      <c r="H327" s="7"/>
      <c r="I327" s="7"/>
      <c r="J327" s="143"/>
      <c r="K327" s="114"/>
      <c r="L327" s="144"/>
    </row>
    <row r="328" spans="1:12" ht="15.75" hidden="1" x14ac:dyDescent="0.25">
      <c r="A328" s="127">
        <f>'патриотика0,31'!A361</f>
        <v>0</v>
      </c>
      <c r="B328" s="84" t="s">
        <v>88</v>
      </c>
      <c r="C328" s="84">
        <v>82</v>
      </c>
      <c r="D328" s="171"/>
      <c r="E328" s="218">
        <f>'патриотика0,31'!E361</f>
        <v>0</v>
      </c>
      <c r="F328" s="331"/>
      <c r="G328" s="170"/>
      <c r="H328" s="7"/>
      <c r="I328" s="7"/>
      <c r="J328" s="143"/>
      <c r="K328" s="114"/>
      <c r="L328" s="144"/>
    </row>
    <row r="329" spans="1:12" ht="15.75" hidden="1" x14ac:dyDescent="0.25">
      <c r="A329" s="127">
        <f>'патриотика0,31'!A362</f>
        <v>0</v>
      </c>
      <c r="B329" s="84" t="s">
        <v>88</v>
      </c>
      <c r="C329" s="84">
        <v>83</v>
      </c>
      <c r="D329" s="171"/>
      <c r="E329" s="218">
        <f>'патриотика0,31'!E362</f>
        <v>0</v>
      </c>
      <c r="F329" s="331"/>
      <c r="G329" s="170"/>
      <c r="H329" s="7"/>
      <c r="I329" s="7"/>
      <c r="J329" s="143"/>
      <c r="K329" s="114"/>
      <c r="L329" s="144"/>
    </row>
    <row r="330" spans="1:12" ht="15.75" hidden="1" x14ac:dyDescent="0.25">
      <c r="A330" s="127">
        <f>'патриотика0,31'!A363</f>
        <v>0</v>
      </c>
      <c r="B330" s="84" t="s">
        <v>88</v>
      </c>
      <c r="C330" s="84">
        <v>84</v>
      </c>
      <c r="D330" s="171"/>
      <c r="E330" s="218">
        <f>'патриотика0,31'!E363</f>
        <v>0</v>
      </c>
      <c r="F330" s="331"/>
      <c r="G330" s="170"/>
      <c r="H330" s="7"/>
      <c r="I330" s="7"/>
      <c r="J330" s="143"/>
      <c r="K330" s="114"/>
      <c r="L330" s="144"/>
    </row>
    <row r="331" spans="1:12" ht="15.75" hidden="1" x14ac:dyDescent="0.25">
      <c r="A331" s="127">
        <f>'патриотика0,31'!A364</f>
        <v>0</v>
      </c>
      <c r="B331" s="84" t="s">
        <v>88</v>
      </c>
      <c r="C331" s="84">
        <v>85</v>
      </c>
      <c r="D331" s="171"/>
      <c r="E331" s="218">
        <f>'патриотика0,31'!E364</f>
        <v>0</v>
      </c>
      <c r="F331" s="331"/>
      <c r="G331" s="170"/>
      <c r="H331" s="7"/>
      <c r="I331" s="7"/>
      <c r="J331" s="143"/>
      <c r="K331" s="114"/>
      <c r="L331" s="144"/>
    </row>
    <row r="332" spans="1:12" ht="15.75" hidden="1" x14ac:dyDescent="0.25">
      <c r="A332" s="127">
        <f>'патриотика0,31'!A365</f>
        <v>0</v>
      </c>
      <c r="B332" s="84" t="s">
        <v>88</v>
      </c>
      <c r="C332" s="84">
        <v>86</v>
      </c>
      <c r="D332" s="171"/>
      <c r="E332" s="218">
        <f>'патриотика0,31'!E365</f>
        <v>0</v>
      </c>
      <c r="F332" s="331"/>
      <c r="G332" s="170"/>
      <c r="H332" s="7"/>
      <c r="I332" s="7"/>
      <c r="J332" s="143"/>
      <c r="K332" s="114"/>
      <c r="L332" s="144"/>
    </row>
    <row r="333" spans="1:12" ht="15.75" hidden="1" x14ac:dyDescent="0.25">
      <c r="A333" s="127">
        <f>'патриотика0,31'!A366</f>
        <v>0</v>
      </c>
      <c r="B333" s="84" t="s">
        <v>88</v>
      </c>
      <c r="C333" s="84">
        <v>87</v>
      </c>
      <c r="D333" s="171"/>
      <c r="E333" s="218">
        <f>'патриотика0,31'!E366</f>
        <v>0</v>
      </c>
      <c r="F333" s="331"/>
      <c r="G333" s="170"/>
      <c r="H333" s="7"/>
      <c r="I333" s="7"/>
      <c r="J333" s="143"/>
      <c r="K333" s="114"/>
      <c r="L333" s="144"/>
    </row>
    <row r="334" spans="1:12" ht="15.75" hidden="1" x14ac:dyDescent="0.25">
      <c r="A334" s="127">
        <f>'патриотика0,31'!A367</f>
        <v>0</v>
      </c>
      <c r="B334" s="84" t="s">
        <v>88</v>
      </c>
      <c r="C334" s="84">
        <v>88</v>
      </c>
      <c r="D334" s="171"/>
      <c r="E334" s="218">
        <f>'патриотика0,31'!E367</f>
        <v>0</v>
      </c>
      <c r="F334" s="331"/>
      <c r="G334" s="170"/>
      <c r="H334" s="7"/>
      <c r="I334" s="7"/>
      <c r="J334" s="143"/>
      <c r="K334" s="116"/>
      <c r="L334" s="144"/>
    </row>
    <row r="335" spans="1:12" ht="15.75" hidden="1" x14ac:dyDescent="0.25">
      <c r="A335" s="127">
        <f>'патриотика0,31'!A368</f>
        <v>0</v>
      </c>
      <c r="B335" s="84" t="s">
        <v>88</v>
      </c>
      <c r="C335" s="84">
        <v>89</v>
      </c>
      <c r="D335" s="171"/>
      <c r="E335" s="218">
        <f>'патриотика0,31'!E368</f>
        <v>0</v>
      </c>
      <c r="F335" s="331"/>
      <c r="G335" s="170"/>
      <c r="H335" s="7"/>
      <c r="I335" s="7"/>
      <c r="J335" s="143"/>
      <c r="K335" s="116"/>
      <c r="L335" s="144"/>
    </row>
    <row r="336" spans="1:12" ht="15.75" hidden="1" x14ac:dyDescent="0.25">
      <c r="A336" s="127">
        <f>'патриотика0,31'!A369</f>
        <v>0</v>
      </c>
      <c r="B336" s="84" t="s">
        <v>88</v>
      </c>
      <c r="C336" s="84">
        <v>90</v>
      </c>
      <c r="D336" s="171"/>
      <c r="E336" s="218">
        <f>'патриотика0,31'!E369</f>
        <v>0</v>
      </c>
      <c r="F336" s="331"/>
      <c r="G336" s="170"/>
      <c r="H336" s="7"/>
      <c r="I336" s="7"/>
      <c r="J336" s="143"/>
      <c r="K336" s="116"/>
      <c r="L336" s="144"/>
    </row>
    <row r="337" spans="1:12" ht="15.75" hidden="1" x14ac:dyDescent="0.25">
      <c r="A337" s="127">
        <f>'патриотика0,31'!A370</f>
        <v>0</v>
      </c>
      <c r="B337" s="84" t="s">
        <v>88</v>
      </c>
      <c r="C337" s="84">
        <v>91</v>
      </c>
      <c r="D337" s="171"/>
      <c r="E337" s="218">
        <f>'патриотика0,31'!E370</f>
        <v>0</v>
      </c>
      <c r="F337" s="331"/>
      <c r="G337" s="170"/>
      <c r="H337" s="7"/>
      <c r="I337" s="7"/>
      <c r="J337" s="143"/>
      <c r="K337" s="116"/>
      <c r="L337" s="144"/>
    </row>
    <row r="338" spans="1:12" ht="15.75" hidden="1" x14ac:dyDescent="0.25">
      <c r="A338" s="127">
        <f>'патриотика0,31'!A371</f>
        <v>0</v>
      </c>
      <c r="B338" s="84" t="s">
        <v>88</v>
      </c>
      <c r="C338" s="84">
        <v>92</v>
      </c>
      <c r="D338" s="171"/>
      <c r="E338" s="218">
        <f>'патриотика0,31'!E371</f>
        <v>0</v>
      </c>
      <c r="F338" s="331"/>
      <c r="G338" s="170"/>
      <c r="H338" s="7"/>
      <c r="I338" s="7"/>
      <c r="J338" s="143"/>
      <c r="K338" s="116"/>
      <c r="L338" s="144"/>
    </row>
    <row r="339" spans="1:12" ht="15.75" hidden="1" x14ac:dyDescent="0.25">
      <c r="A339" s="127">
        <f>'патриотика0,31'!A372</f>
        <v>0</v>
      </c>
      <c r="B339" s="84" t="s">
        <v>88</v>
      </c>
      <c r="C339" s="84">
        <v>93</v>
      </c>
      <c r="D339" s="171"/>
      <c r="E339" s="218">
        <f>'патриотика0,31'!E372</f>
        <v>0</v>
      </c>
      <c r="F339" s="331"/>
      <c r="G339" s="170"/>
      <c r="H339" s="7"/>
      <c r="I339" s="7"/>
      <c r="J339" s="143"/>
      <c r="K339" s="116"/>
      <c r="L339" s="144"/>
    </row>
    <row r="340" spans="1:12" ht="15.75" hidden="1" x14ac:dyDescent="0.25">
      <c r="A340" s="127">
        <f>'патриотика0,31'!A373</f>
        <v>0</v>
      </c>
      <c r="B340" s="84" t="s">
        <v>88</v>
      </c>
      <c r="C340" s="84">
        <v>94</v>
      </c>
      <c r="D340" s="171"/>
      <c r="E340" s="218">
        <f>'патриотика0,31'!E373</f>
        <v>0</v>
      </c>
      <c r="F340" s="331"/>
      <c r="G340" s="170"/>
      <c r="H340" s="7"/>
      <c r="I340" s="7"/>
      <c r="J340" s="143"/>
      <c r="K340" s="116"/>
      <c r="L340" s="144"/>
    </row>
    <row r="341" spans="1:12" ht="15.75" hidden="1" x14ac:dyDescent="0.25">
      <c r="A341" s="127">
        <f>'патриотика0,31'!A374</f>
        <v>0</v>
      </c>
      <c r="B341" s="84" t="s">
        <v>88</v>
      </c>
      <c r="C341" s="84">
        <v>95</v>
      </c>
      <c r="D341" s="171"/>
      <c r="E341" s="218">
        <f>'патриотика0,31'!E374</f>
        <v>0</v>
      </c>
      <c r="F341" s="331"/>
      <c r="G341" s="170"/>
      <c r="H341" s="7"/>
      <c r="I341" s="7"/>
      <c r="J341" s="143"/>
      <c r="K341" s="116"/>
      <c r="L341" s="144"/>
    </row>
    <row r="342" spans="1:12" ht="15.75" hidden="1" x14ac:dyDescent="0.25">
      <c r="A342" s="127">
        <f>'патриотика0,31'!A375</f>
        <v>0</v>
      </c>
      <c r="B342" s="84" t="s">
        <v>88</v>
      </c>
      <c r="C342" s="84">
        <v>96</v>
      </c>
      <c r="D342" s="171"/>
      <c r="E342" s="218">
        <f>'патриотика0,31'!E375</f>
        <v>0</v>
      </c>
      <c r="F342" s="331"/>
      <c r="G342" s="170"/>
      <c r="H342" s="7"/>
      <c r="I342" s="7"/>
      <c r="J342" s="143"/>
      <c r="K342" s="116"/>
      <c r="L342" s="144"/>
    </row>
    <row r="343" spans="1:12" ht="15.75" hidden="1" x14ac:dyDescent="0.25">
      <c r="A343" s="127">
        <f>'патриотика0,31'!A376</f>
        <v>0</v>
      </c>
      <c r="B343" s="84" t="s">
        <v>88</v>
      </c>
      <c r="C343" s="84">
        <v>97</v>
      </c>
      <c r="D343" s="171"/>
      <c r="E343" s="218">
        <f>'патриотика0,31'!E376</f>
        <v>0</v>
      </c>
      <c r="F343" s="331"/>
      <c r="G343" s="170"/>
      <c r="H343" s="7"/>
      <c r="I343" s="7"/>
      <c r="J343" s="143"/>
      <c r="K343" s="116"/>
      <c r="L343" s="144"/>
    </row>
    <row r="344" spans="1:12" ht="15.75" hidden="1" x14ac:dyDescent="0.25">
      <c r="A344" s="127">
        <f>'патриотика0,31'!A377</f>
        <v>0</v>
      </c>
      <c r="B344" s="84" t="s">
        <v>88</v>
      </c>
      <c r="C344" s="84">
        <v>98</v>
      </c>
      <c r="D344" s="171"/>
      <c r="E344" s="218">
        <f>'патриотика0,31'!E377</f>
        <v>0</v>
      </c>
      <c r="F344" s="331"/>
      <c r="G344" s="170"/>
      <c r="H344" s="7"/>
      <c r="I344" s="7"/>
      <c r="J344" s="143"/>
      <c r="K344" s="116"/>
      <c r="L344" s="144"/>
    </row>
    <row r="345" spans="1:12" ht="15.75" hidden="1" x14ac:dyDescent="0.25">
      <c r="A345" s="127">
        <f>'патриотика0,31'!A378</f>
        <v>0</v>
      </c>
      <c r="B345" s="84" t="s">
        <v>88</v>
      </c>
      <c r="C345" s="84">
        <v>99</v>
      </c>
      <c r="D345" s="171"/>
      <c r="E345" s="218">
        <f>'патриотика0,31'!E378</f>
        <v>0</v>
      </c>
      <c r="F345" s="331"/>
      <c r="G345" s="170"/>
      <c r="H345" s="7"/>
      <c r="I345" s="7"/>
      <c r="J345" s="143"/>
      <c r="K345" s="116"/>
      <c r="L345" s="144"/>
    </row>
    <row r="346" spans="1:12" ht="15.75" hidden="1" x14ac:dyDescent="0.25">
      <c r="A346" s="127">
        <f>'патриотика0,31'!A379</f>
        <v>0</v>
      </c>
      <c r="B346" s="84" t="s">
        <v>88</v>
      </c>
      <c r="C346" s="84">
        <v>100</v>
      </c>
      <c r="D346" s="171"/>
      <c r="E346" s="218">
        <f>'патриотика0,31'!E379</f>
        <v>0</v>
      </c>
      <c r="F346" s="331"/>
      <c r="G346" s="170"/>
      <c r="H346" s="7"/>
      <c r="I346" s="7"/>
      <c r="J346" s="143"/>
      <c r="K346" s="116"/>
      <c r="L346" s="144"/>
    </row>
    <row r="347" spans="1:12" ht="15.75" hidden="1" x14ac:dyDescent="0.25">
      <c r="A347" s="127">
        <f>'патриотика0,31'!A380</f>
        <v>0</v>
      </c>
      <c r="B347" s="84" t="s">
        <v>88</v>
      </c>
      <c r="C347" s="84">
        <v>101</v>
      </c>
      <c r="D347" s="171"/>
      <c r="E347" s="218">
        <f>'патриотика0,31'!E380</f>
        <v>0</v>
      </c>
      <c r="F347" s="331"/>
      <c r="G347" s="170"/>
      <c r="H347" s="7"/>
      <c r="I347" s="7"/>
      <c r="J347" s="143"/>
      <c r="K347" s="116"/>
      <c r="L347" s="144"/>
    </row>
    <row r="348" spans="1:12" ht="15.75" hidden="1" x14ac:dyDescent="0.25">
      <c r="A348" s="127">
        <f>'патриотика0,31'!A381</f>
        <v>0</v>
      </c>
      <c r="B348" s="84" t="s">
        <v>88</v>
      </c>
      <c r="C348" s="84">
        <v>102</v>
      </c>
      <c r="D348" s="171"/>
      <c r="E348" s="218">
        <f>'патриотика0,31'!E381</f>
        <v>0</v>
      </c>
      <c r="F348" s="331"/>
      <c r="G348" s="170"/>
      <c r="H348" s="7"/>
      <c r="I348" s="7"/>
      <c r="J348" s="143"/>
      <c r="K348" s="116"/>
      <c r="L348" s="144"/>
    </row>
    <row r="349" spans="1:12" ht="15.75" hidden="1" x14ac:dyDescent="0.25">
      <c r="A349" s="127">
        <f>'патриотика0,31'!A382</f>
        <v>0</v>
      </c>
      <c r="B349" s="84" t="s">
        <v>88</v>
      </c>
      <c r="C349" s="84">
        <v>103</v>
      </c>
      <c r="D349" s="171"/>
      <c r="E349" s="218">
        <f>'патриотика0,31'!E382</f>
        <v>0</v>
      </c>
      <c r="F349" s="331"/>
      <c r="G349" s="170"/>
      <c r="H349" s="7"/>
      <c r="I349" s="7"/>
      <c r="J349" s="143"/>
      <c r="K349" s="116"/>
      <c r="L349" s="144"/>
    </row>
    <row r="350" spans="1:12" ht="15.75" hidden="1" x14ac:dyDescent="0.25">
      <c r="A350" s="127">
        <f>'патриотика0,31'!A383</f>
        <v>0</v>
      </c>
      <c r="B350" s="84" t="s">
        <v>88</v>
      </c>
      <c r="C350" s="84">
        <v>104</v>
      </c>
      <c r="D350" s="171"/>
      <c r="E350" s="218">
        <f>'патриотика0,31'!E383</f>
        <v>0</v>
      </c>
      <c r="F350" s="331"/>
      <c r="G350" s="170"/>
      <c r="H350" s="7"/>
      <c r="I350" s="7"/>
      <c r="J350" s="143"/>
      <c r="K350" s="116"/>
      <c r="L350" s="144"/>
    </row>
    <row r="351" spans="1:12" ht="15.75" hidden="1" x14ac:dyDescent="0.25">
      <c r="A351" s="127">
        <f>'патриотика0,31'!A384</f>
        <v>0</v>
      </c>
      <c r="B351" s="84" t="s">
        <v>88</v>
      </c>
      <c r="C351" s="84">
        <v>105</v>
      </c>
      <c r="D351" s="171"/>
      <c r="E351" s="218">
        <f>'патриотика0,31'!E384</f>
        <v>0</v>
      </c>
      <c r="F351" s="331"/>
      <c r="G351" s="170"/>
      <c r="H351" s="7"/>
      <c r="I351" s="7"/>
      <c r="J351" s="143"/>
      <c r="K351" s="116"/>
      <c r="L351" s="144"/>
    </row>
    <row r="352" spans="1:12" ht="15.75" hidden="1" x14ac:dyDescent="0.25">
      <c r="A352" s="127">
        <f>'патриотика0,31'!A385</f>
        <v>0</v>
      </c>
      <c r="B352" s="84" t="s">
        <v>88</v>
      </c>
      <c r="C352" s="84">
        <v>106</v>
      </c>
      <c r="D352" s="171"/>
      <c r="E352" s="218">
        <f>'патриотика0,31'!E385</f>
        <v>0</v>
      </c>
      <c r="F352" s="331"/>
      <c r="G352" s="170"/>
      <c r="H352" s="7"/>
      <c r="I352" s="7"/>
      <c r="J352" s="143"/>
      <c r="K352" s="116"/>
      <c r="L352" s="144"/>
    </row>
    <row r="353" spans="1:12" ht="15.75" hidden="1" x14ac:dyDescent="0.25">
      <c r="A353" s="127">
        <f>'патриотика0,31'!A386</f>
        <v>0</v>
      </c>
      <c r="B353" s="84" t="s">
        <v>88</v>
      </c>
      <c r="C353" s="84">
        <v>107</v>
      </c>
      <c r="D353" s="171"/>
      <c r="E353" s="218">
        <f>'патриотика0,31'!E386</f>
        <v>0</v>
      </c>
      <c r="F353" s="331"/>
      <c r="G353" s="170"/>
      <c r="H353" s="7"/>
      <c r="I353" s="7"/>
      <c r="J353" s="143"/>
      <c r="K353" s="116"/>
      <c r="L353" s="144"/>
    </row>
    <row r="354" spans="1:12" ht="15.75" hidden="1" x14ac:dyDescent="0.25">
      <c r="A354" s="127">
        <f>'патриотика0,31'!A387</f>
        <v>0</v>
      </c>
      <c r="B354" s="84" t="s">
        <v>88</v>
      </c>
      <c r="C354" s="84">
        <v>108</v>
      </c>
      <c r="D354" s="171"/>
      <c r="E354" s="218">
        <f>'патриотика0,31'!E387</f>
        <v>0</v>
      </c>
      <c r="F354" s="331"/>
      <c r="G354" s="170"/>
      <c r="H354" s="7"/>
      <c r="I354" s="7"/>
      <c r="J354" s="143"/>
      <c r="K354" s="116"/>
      <c r="L354" s="144"/>
    </row>
    <row r="355" spans="1:12" ht="15.75" hidden="1" x14ac:dyDescent="0.25">
      <c r="A355" s="127">
        <f>'патриотика0,31'!A388</f>
        <v>0</v>
      </c>
      <c r="B355" s="84" t="s">
        <v>88</v>
      </c>
      <c r="C355" s="84">
        <v>109</v>
      </c>
      <c r="D355" s="171"/>
      <c r="E355" s="218">
        <f>'патриотика0,31'!E388</f>
        <v>0</v>
      </c>
      <c r="F355" s="331"/>
      <c r="G355" s="170"/>
      <c r="H355" s="7"/>
      <c r="I355" s="7"/>
      <c r="J355" s="143"/>
      <c r="K355" s="116"/>
      <c r="L355" s="144"/>
    </row>
    <row r="356" spans="1:12" ht="15.75" hidden="1" x14ac:dyDescent="0.25">
      <c r="A356" s="127">
        <f>'патриотика0,31'!A389</f>
        <v>0</v>
      </c>
      <c r="B356" s="84" t="s">
        <v>88</v>
      </c>
      <c r="C356" s="84">
        <v>110</v>
      </c>
      <c r="D356" s="171"/>
      <c r="E356" s="218">
        <f>'патриотика0,31'!E389</f>
        <v>0</v>
      </c>
      <c r="F356" s="331"/>
      <c r="G356" s="170"/>
      <c r="H356" s="7"/>
      <c r="I356" s="7"/>
      <c r="J356" s="143"/>
      <c r="K356" s="116"/>
      <c r="L356" s="144"/>
    </row>
    <row r="357" spans="1:12" ht="15.75" hidden="1" x14ac:dyDescent="0.25">
      <c r="A357" s="127">
        <f>'патриотика0,31'!A390</f>
        <v>0</v>
      </c>
      <c r="B357" s="84" t="s">
        <v>88</v>
      </c>
      <c r="C357" s="84">
        <v>111</v>
      </c>
      <c r="D357" s="171"/>
      <c r="E357" s="218">
        <f>'патриотика0,31'!E390</f>
        <v>0</v>
      </c>
      <c r="F357" s="331"/>
      <c r="G357" s="170"/>
      <c r="H357" s="7"/>
      <c r="I357" s="7"/>
      <c r="J357" s="143"/>
      <c r="K357" s="116"/>
      <c r="L357" s="144"/>
    </row>
    <row r="358" spans="1:12" ht="15.75" hidden="1" x14ac:dyDescent="0.25">
      <c r="A358" s="127">
        <f>'патриотика0,31'!A391</f>
        <v>0</v>
      </c>
      <c r="B358" s="84" t="s">
        <v>88</v>
      </c>
      <c r="C358" s="223"/>
      <c r="D358" s="171"/>
      <c r="E358" s="218">
        <f>'патриотика0,31'!E391</f>
        <v>0</v>
      </c>
      <c r="F358" s="331"/>
      <c r="G358" s="170"/>
      <c r="H358" s="7"/>
      <c r="I358" s="7"/>
      <c r="J358" s="143"/>
      <c r="K358" s="116"/>
      <c r="L358" s="144"/>
    </row>
    <row r="359" spans="1:12" ht="15.75" hidden="1" x14ac:dyDescent="0.25">
      <c r="A359" s="127">
        <f>'патриотика0,31'!A392</f>
        <v>0</v>
      </c>
      <c r="B359" s="84" t="s">
        <v>88</v>
      </c>
      <c r="C359" s="223"/>
      <c r="D359" s="171"/>
      <c r="E359" s="218">
        <f>'патриотика0,31'!E392</f>
        <v>0</v>
      </c>
      <c r="F359" s="331"/>
      <c r="G359" s="170"/>
      <c r="H359" s="7"/>
      <c r="I359" s="7"/>
      <c r="J359" s="143"/>
      <c r="K359" s="116"/>
      <c r="L359" s="144"/>
    </row>
    <row r="360" spans="1:12" ht="15.75" hidden="1" x14ac:dyDescent="0.25">
      <c r="A360" s="127">
        <f>'патриотика0,31'!A393</f>
        <v>0</v>
      </c>
      <c r="B360" s="84" t="s">
        <v>88</v>
      </c>
      <c r="C360" s="223"/>
      <c r="D360" s="171"/>
      <c r="E360" s="218">
        <f>'патриотика0,31'!E393</f>
        <v>0</v>
      </c>
      <c r="F360" s="331"/>
      <c r="G360" s="170"/>
      <c r="H360" s="7"/>
      <c r="I360" s="7"/>
      <c r="J360" s="143"/>
      <c r="K360" s="116"/>
      <c r="L360" s="144"/>
    </row>
    <row r="361" spans="1:12" ht="15.75" hidden="1" x14ac:dyDescent="0.25">
      <c r="A361" s="127">
        <f>'патриотика0,31'!A394</f>
        <v>0</v>
      </c>
      <c r="B361" s="84" t="s">
        <v>88</v>
      </c>
      <c r="C361" s="223"/>
      <c r="D361" s="171"/>
      <c r="E361" s="218">
        <f>'патриотика0,31'!E394</f>
        <v>0</v>
      </c>
      <c r="F361" s="331"/>
      <c r="G361" s="170"/>
      <c r="H361" s="7"/>
      <c r="I361" s="7"/>
      <c r="J361" s="143"/>
      <c r="K361" s="116"/>
      <c r="L361" s="144"/>
    </row>
    <row r="362" spans="1:12" ht="15.75" hidden="1" x14ac:dyDescent="0.25">
      <c r="A362" s="127">
        <f>'патриотика0,31'!A395</f>
        <v>0</v>
      </c>
      <c r="B362" s="84" t="s">
        <v>88</v>
      </c>
      <c r="C362" s="223"/>
      <c r="D362" s="171"/>
      <c r="E362" s="218">
        <f>'патриотика0,31'!E395</f>
        <v>0</v>
      </c>
      <c r="F362" s="331"/>
      <c r="G362" s="170"/>
      <c r="H362" s="7"/>
      <c r="I362" s="7"/>
      <c r="J362" s="143"/>
      <c r="K362" s="116"/>
      <c r="L362" s="144"/>
    </row>
    <row r="363" spans="1:12" ht="15.75" hidden="1" x14ac:dyDescent="0.25">
      <c r="A363" s="127">
        <f>'патриотика0,31'!A396</f>
        <v>0</v>
      </c>
      <c r="B363" s="84" t="s">
        <v>88</v>
      </c>
      <c r="C363" s="223"/>
      <c r="D363" s="171"/>
      <c r="E363" s="218">
        <f>'патриотика0,31'!E396</f>
        <v>0</v>
      </c>
      <c r="F363" s="331"/>
      <c r="G363" s="170"/>
      <c r="H363" s="7"/>
      <c r="I363" s="7"/>
      <c r="J363" s="143"/>
      <c r="K363" s="116"/>
      <c r="L363" s="144"/>
    </row>
    <row r="364" spans="1:12" ht="15.75" hidden="1" x14ac:dyDescent="0.25">
      <c r="A364" s="127">
        <f>'патриотика0,31'!A397</f>
        <v>0</v>
      </c>
      <c r="B364" s="84" t="s">
        <v>88</v>
      </c>
      <c r="C364" s="223"/>
      <c r="D364" s="171"/>
      <c r="E364" s="218">
        <f>'патриотика0,31'!E397</f>
        <v>0</v>
      </c>
      <c r="F364" s="331"/>
      <c r="G364" s="170"/>
      <c r="H364" s="7"/>
      <c r="I364" s="7"/>
      <c r="J364" s="143"/>
      <c r="K364" s="116"/>
      <c r="L364" s="144"/>
    </row>
    <row r="365" spans="1:12" ht="15.75" hidden="1" x14ac:dyDescent="0.25">
      <c r="A365" s="127">
        <f>'патриотика0,31'!A398</f>
        <v>0</v>
      </c>
      <c r="B365" s="84" t="s">
        <v>88</v>
      </c>
      <c r="C365" s="223"/>
      <c r="D365" s="171"/>
      <c r="E365" s="218">
        <f>'патриотика0,31'!E398</f>
        <v>0</v>
      </c>
      <c r="F365" s="331"/>
      <c r="G365" s="170"/>
      <c r="H365" s="7"/>
      <c r="I365" s="7"/>
      <c r="J365" s="143"/>
      <c r="K365" s="116"/>
      <c r="L365" s="144"/>
    </row>
    <row r="366" spans="1:12" ht="15.75" hidden="1" x14ac:dyDescent="0.25">
      <c r="A366" s="127">
        <f>'патриотика0,31'!A399</f>
        <v>0</v>
      </c>
      <c r="B366" s="84" t="s">
        <v>88</v>
      </c>
      <c r="C366" s="223"/>
      <c r="D366" s="171"/>
      <c r="E366" s="218">
        <f>'патриотика0,31'!E399</f>
        <v>0</v>
      </c>
      <c r="F366" s="331"/>
      <c r="G366" s="170"/>
      <c r="H366" s="7"/>
      <c r="I366" s="7"/>
      <c r="J366" s="143"/>
      <c r="K366" s="116"/>
      <c r="L366" s="144"/>
    </row>
    <row r="367" spans="1:12" ht="15.75" hidden="1" x14ac:dyDescent="0.25">
      <c r="A367" s="127">
        <f>'патриотика0,31'!A400</f>
        <v>0</v>
      </c>
      <c r="B367" s="84" t="s">
        <v>88</v>
      </c>
      <c r="C367" s="223"/>
      <c r="D367" s="171"/>
      <c r="E367" s="218">
        <f>'патриотика0,31'!E400</f>
        <v>0</v>
      </c>
      <c r="F367" s="331"/>
      <c r="G367" s="170"/>
      <c r="H367" s="7"/>
      <c r="I367" s="7"/>
      <c r="J367" s="143"/>
      <c r="K367" s="116"/>
      <c r="L367" s="144"/>
    </row>
    <row r="368" spans="1:12" ht="15.75" hidden="1" x14ac:dyDescent="0.25">
      <c r="A368" s="127">
        <f>'патриотика0,31'!A401</f>
        <v>0</v>
      </c>
      <c r="B368" s="84" t="s">
        <v>88</v>
      </c>
      <c r="C368" s="223"/>
      <c r="D368" s="171"/>
      <c r="E368" s="218">
        <f>'патриотика0,31'!E401</f>
        <v>0</v>
      </c>
      <c r="F368" s="331"/>
      <c r="G368" s="170"/>
      <c r="H368" s="7"/>
      <c r="I368" s="7"/>
      <c r="J368" s="143"/>
      <c r="K368" s="116"/>
      <c r="L368" s="144"/>
    </row>
    <row r="369" spans="1:12" ht="15.75" hidden="1" x14ac:dyDescent="0.25">
      <c r="A369" s="127">
        <f>'патриотика0,31'!A402</f>
        <v>0</v>
      </c>
      <c r="B369" s="84" t="s">
        <v>88</v>
      </c>
      <c r="C369" s="223"/>
      <c r="D369" s="171"/>
      <c r="E369" s="218">
        <f>'патриотика0,31'!E402</f>
        <v>0</v>
      </c>
      <c r="F369" s="331"/>
      <c r="G369" s="170"/>
      <c r="H369" s="7"/>
      <c r="I369" s="7"/>
      <c r="J369" s="143"/>
      <c r="K369" s="116"/>
      <c r="L369" s="144"/>
    </row>
    <row r="370" spans="1:12" ht="15.75" hidden="1" x14ac:dyDescent="0.25">
      <c r="A370" s="127">
        <f>'патриотика0,31'!A403</f>
        <v>0</v>
      </c>
      <c r="B370" s="84" t="s">
        <v>88</v>
      </c>
      <c r="C370" s="223"/>
      <c r="D370" s="171"/>
      <c r="E370" s="218">
        <f>'патриотика0,31'!E403</f>
        <v>0</v>
      </c>
      <c r="F370" s="331"/>
      <c r="G370" s="170"/>
      <c r="H370" s="7"/>
      <c r="I370" s="7"/>
      <c r="J370" s="143"/>
      <c r="K370" s="116"/>
      <c r="L370" s="144"/>
    </row>
    <row r="371" spans="1:12" ht="15.75" hidden="1" x14ac:dyDescent="0.25">
      <c r="A371" s="127">
        <f>'патриотика0,31'!A404</f>
        <v>0</v>
      </c>
      <c r="B371" s="84" t="s">
        <v>88</v>
      </c>
      <c r="C371" s="223"/>
      <c r="D371" s="171"/>
      <c r="E371" s="218">
        <f>'патриотика0,31'!E404</f>
        <v>0</v>
      </c>
      <c r="F371" s="331"/>
      <c r="G371" s="170"/>
      <c r="H371" s="7"/>
      <c r="I371" s="7"/>
      <c r="J371" s="143"/>
      <c r="K371" s="116"/>
      <c r="L371" s="144"/>
    </row>
    <row r="372" spans="1:12" ht="15.75" hidden="1" x14ac:dyDescent="0.25">
      <c r="A372" s="127">
        <f>'патриотика0,31'!A405</f>
        <v>0</v>
      </c>
      <c r="B372" s="84" t="s">
        <v>88</v>
      </c>
      <c r="C372" s="223"/>
      <c r="D372" s="171"/>
      <c r="E372" s="218">
        <f>'патриотика0,31'!E405</f>
        <v>0</v>
      </c>
      <c r="F372" s="331"/>
      <c r="G372" s="170"/>
      <c r="H372" s="7"/>
      <c r="I372" s="7"/>
      <c r="J372" s="143"/>
      <c r="K372" s="116"/>
      <c r="L372" s="144"/>
    </row>
    <row r="373" spans="1:12" ht="15.75" hidden="1" x14ac:dyDescent="0.25">
      <c r="A373" s="127">
        <f>'патриотика0,31'!A406</f>
        <v>0</v>
      </c>
      <c r="B373" s="84" t="s">
        <v>88</v>
      </c>
      <c r="C373" s="223"/>
      <c r="D373" s="171"/>
      <c r="E373" s="218">
        <f>'патриотика0,31'!E406</f>
        <v>0</v>
      </c>
      <c r="F373" s="331"/>
      <c r="G373" s="170"/>
      <c r="H373" s="7"/>
      <c r="I373" s="7"/>
      <c r="J373" s="143"/>
      <c r="K373" s="116"/>
      <c r="L373" s="144"/>
    </row>
    <row r="374" spans="1:12" ht="15.75" hidden="1" x14ac:dyDescent="0.25">
      <c r="A374" s="127">
        <f>'патриотика0,31'!A407</f>
        <v>0</v>
      </c>
      <c r="B374" s="84" t="s">
        <v>88</v>
      </c>
      <c r="C374" s="223"/>
      <c r="D374" s="171"/>
      <c r="E374" s="218">
        <f>'патриотика0,31'!E407</f>
        <v>0</v>
      </c>
      <c r="F374" s="331"/>
      <c r="G374" s="170"/>
      <c r="H374" s="7"/>
      <c r="I374" s="7"/>
      <c r="J374" s="143"/>
      <c r="K374" s="116"/>
      <c r="L374" s="144"/>
    </row>
    <row r="375" spans="1:12" ht="15.75" hidden="1" x14ac:dyDescent="0.25">
      <c r="A375" s="127">
        <f>'патриотика0,31'!A408</f>
        <v>0</v>
      </c>
      <c r="B375" s="84" t="s">
        <v>88</v>
      </c>
      <c r="C375" s="254"/>
      <c r="D375" s="171"/>
      <c r="E375" s="218">
        <f>'патриотика0,31'!E408</f>
        <v>0</v>
      </c>
      <c r="F375" s="331"/>
      <c r="G375" s="170"/>
      <c r="H375" s="7"/>
      <c r="I375" s="7"/>
      <c r="J375" s="143"/>
      <c r="K375" s="116"/>
      <c r="L375" s="144"/>
    </row>
    <row r="376" spans="1:12" ht="15.75" hidden="1" x14ac:dyDescent="0.25">
      <c r="A376" s="127">
        <f>'патриотика0,31'!A409</f>
        <v>0</v>
      </c>
      <c r="B376" s="84" t="s">
        <v>88</v>
      </c>
      <c r="C376" s="254"/>
      <c r="D376" s="171"/>
      <c r="E376" s="218">
        <f>'патриотика0,31'!E409</f>
        <v>0</v>
      </c>
      <c r="F376" s="331"/>
      <c r="G376" s="170"/>
      <c r="H376" s="7"/>
      <c r="I376" s="7"/>
      <c r="J376" s="143"/>
      <c r="K376" s="116"/>
      <c r="L376" s="144"/>
    </row>
    <row r="377" spans="1:12" ht="15.75" hidden="1" x14ac:dyDescent="0.25">
      <c r="A377" s="127">
        <f>'патриотика0,31'!A410</f>
        <v>0</v>
      </c>
      <c r="B377" s="84" t="s">
        <v>88</v>
      </c>
      <c r="C377" s="254"/>
      <c r="D377" s="171"/>
      <c r="E377" s="218">
        <f>'патриотика0,31'!E410</f>
        <v>0</v>
      </c>
      <c r="F377" s="331"/>
      <c r="G377" s="170"/>
      <c r="H377" s="7"/>
      <c r="I377" s="7"/>
      <c r="J377" s="143"/>
      <c r="K377" s="116"/>
      <c r="L377" s="144"/>
    </row>
    <row r="378" spans="1:12" ht="15.75" hidden="1" x14ac:dyDescent="0.25">
      <c r="A378" s="127">
        <f>'патриотика0,31'!A411</f>
        <v>0</v>
      </c>
      <c r="B378" s="84" t="s">
        <v>88</v>
      </c>
      <c r="C378" s="254"/>
      <c r="D378" s="171"/>
      <c r="E378" s="218">
        <f>'патриотика0,31'!E411</f>
        <v>0</v>
      </c>
      <c r="F378" s="331"/>
      <c r="G378" s="170"/>
      <c r="H378" s="7"/>
      <c r="I378" s="7"/>
      <c r="J378" s="143"/>
      <c r="K378" s="116"/>
      <c r="L378" s="144"/>
    </row>
    <row r="379" spans="1:12" ht="15.75" hidden="1" x14ac:dyDescent="0.25">
      <c r="A379" s="127">
        <f>'патриотика0,31'!A412</f>
        <v>0</v>
      </c>
      <c r="B379" s="84" t="s">
        <v>88</v>
      </c>
      <c r="C379" s="254"/>
      <c r="D379" s="171"/>
      <c r="E379" s="218">
        <f>'патриотика0,31'!E412</f>
        <v>0</v>
      </c>
      <c r="F379" s="331"/>
      <c r="G379" s="170"/>
      <c r="H379" s="7"/>
      <c r="I379" s="7"/>
      <c r="J379" s="143"/>
      <c r="K379" s="116"/>
      <c r="L379" s="144"/>
    </row>
    <row r="380" spans="1:12" ht="15.75" hidden="1" x14ac:dyDescent="0.25">
      <c r="A380" s="127">
        <f>'патриотика0,31'!A413</f>
        <v>0</v>
      </c>
      <c r="B380" s="84" t="s">
        <v>88</v>
      </c>
      <c r="C380" s="254"/>
      <c r="D380" s="171"/>
      <c r="E380" s="218">
        <f>'патриотика0,31'!E413</f>
        <v>0</v>
      </c>
      <c r="F380" s="331"/>
      <c r="G380" s="170"/>
      <c r="H380" s="7"/>
      <c r="I380" s="7"/>
      <c r="J380" s="143"/>
      <c r="K380" s="116"/>
      <c r="L380" s="144"/>
    </row>
    <row r="381" spans="1:12" ht="15.75" hidden="1" x14ac:dyDescent="0.25">
      <c r="A381" s="127">
        <f>'патриотика0,31'!A414</f>
        <v>0</v>
      </c>
      <c r="B381" s="84" t="s">
        <v>88</v>
      </c>
      <c r="C381" s="254"/>
      <c r="D381" s="171"/>
      <c r="E381" s="218">
        <f>'патриотика0,31'!E414</f>
        <v>0</v>
      </c>
      <c r="F381" s="331"/>
      <c r="G381" s="170"/>
      <c r="H381" s="7"/>
      <c r="I381" s="7"/>
      <c r="J381" s="143"/>
      <c r="K381" s="116"/>
      <c r="L381" s="144"/>
    </row>
    <row r="382" spans="1:12" ht="15.75" hidden="1" x14ac:dyDescent="0.25">
      <c r="A382" s="127">
        <f>'патриотика0,31'!A415</f>
        <v>0</v>
      </c>
      <c r="B382" s="84" t="s">
        <v>88</v>
      </c>
      <c r="C382" s="254"/>
      <c r="D382" s="171"/>
      <c r="E382" s="218">
        <f>'патриотика0,31'!E415</f>
        <v>0</v>
      </c>
      <c r="F382" s="331"/>
      <c r="G382" s="170"/>
      <c r="H382" s="7"/>
      <c r="I382" s="7"/>
      <c r="J382" s="143"/>
      <c r="K382" s="116"/>
      <c r="L382" s="144"/>
    </row>
    <row r="383" spans="1:12" ht="15.75" hidden="1" x14ac:dyDescent="0.25">
      <c r="A383" s="127">
        <f>'патриотика0,31'!A416</f>
        <v>0</v>
      </c>
      <c r="B383" s="84" t="s">
        <v>88</v>
      </c>
      <c r="C383" s="254"/>
      <c r="D383" s="171"/>
      <c r="E383" s="218">
        <f>'патриотика0,31'!E416</f>
        <v>0</v>
      </c>
      <c r="F383" s="331"/>
      <c r="G383" s="170"/>
      <c r="H383" s="7"/>
      <c r="I383" s="7"/>
      <c r="J383" s="143"/>
      <c r="K383" s="116"/>
      <c r="L383" s="144"/>
    </row>
    <row r="384" spans="1:12" ht="15.75" hidden="1" x14ac:dyDescent="0.25">
      <c r="A384" s="127">
        <f>'патриотика0,31'!A417</f>
        <v>0</v>
      </c>
      <c r="B384" s="84" t="s">
        <v>88</v>
      </c>
      <c r="C384" s="254"/>
      <c r="D384" s="171"/>
      <c r="E384" s="218">
        <f>'патриотика0,31'!E417</f>
        <v>0</v>
      </c>
      <c r="F384" s="331"/>
      <c r="G384" s="170"/>
      <c r="H384" s="7"/>
      <c r="I384" s="7"/>
      <c r="J384" s="143"/>
      <c r="K384" s="116"/>
      <c r="L384" s="144"/>
    </row>
    <row r="385" spans="1:12" ht="15.75" hidden="1" x14ac:dyDescent="0.25">
      <c r="A385" s="127">
        <f>'патриотика0,31'!A418</f>
        <v>0</v>
      </c>
      <c r="B385" s="84" t="s">
        <v>88</v>
      </c>
      <c r="C385" s="254"/>
      <c r="D385" s="171"/>
      <c r="E385" s="218">
        <f>'патриотика0,31'!E418</f>
        <v>0</v>
      </c>
      <c r="F385" s="331"/>
      <c r="G385" s="170"/>
      <c r="H385" s="7"/>
      <c r="I385" s="7"/>
      <c r="J385" s="143"/>
      <c r="K385" s="116"/>
      <c r="L385" s="144"/>
    </row>
    <row r="386" spans="1:12" ht="15.75" hidden="1" x14ac:dyDescent="0.25">
      <c r="A386" s="127">
        <f>'патриотика0,31'!A419</f>
        <v>0</v>
      </c>
      <c r="B386" s="84" t="s">
        <v>88</v>
      </c>
      <c r="C386" s="254"/>
      <c r="D386" s="171"/>
      <c r="E386" s="218">
        <f>'патриотика0,31'!E419</f>
        <v>0</v>
      </c>
      <c r="F386" s="331"/>
      <c r="G386" s="170"/>
      <c r="H386" s="7"/>
      <c r="I386" s="7"/>
      <c r="J386" s="143"/>
      <c r="K386" s="116"/>
      <c r="L386" s="144"/>
    </row>
    <row r="387" spans="1:12" ht="15.75" hidden="1" x14ac:dyDescent="0.25">
      <c r="A387" s="127">
        <f>'патриотика0,31'!A420</f>
        <v>0</v>
      </c>
      <c r="B387" s="84" t="s">
        <v>88</v>
      </c>
      <c r="C387" s="254"/>
      <c r="D387" s="171"/>
      <c r="E387" s="218">
        <f>'патриотика0,31'!E420</f>
        <v>0</v>
      </c>
      <c r="F387" s="331"/>
      <c r="G387" s="170"/>
      <c r="H387" s="7"/>
      <c r="I387" s="7"/>
      <c r="J387" s="143"/>
      <c r="K387" s="116"/>
      <c r="L387" s="144"/>
    </row>
    <row r="388" spans="1:12" ht="15.75" hidden="1" x14ac:dyDescent="0.25">
      <c r="A388" s="127">
        <f>'патриотика0,31'!A421</f>
        <v>0</v>
      </c>
      <c r="B388" s="84" t="s">
        <v>88</v>
      </c>
      <c r="C388" s="254"/>
      <c r="D388" s="171"/>
      <c r="E388" s="218">
        <f>'патриотика0,31'!E421</f>
        <v>0</v>
      </c>
      <c r="F388" s="331"/>
      <c r="G388" s="170"/>
      <c r="H388" s="7"/>
      <c r="I388" s="7"/>
      <c r="J388" s="143"/>
      <c r="K388" s="116"/>
      <c r="L388" s="144"/>
    </row>
    <row r="389" spans="1:12" ht="15.75" hidden="1" x14ac:dyDescent="0.25">
      <c r="A389" s="127">
        <f>'патриотика0,31'!A422</f>
        <v>0</v>
      </c>
      <c r="B389" s="84" t="s">
        <v>88</v>
      </c>
      <c r="C389" s="254"/>
      <c r="D389" s="171"/>
      <c r="E389" s="218">
        <f>'патриотика0,31'!E422</f>
        <v>0</v>
      </c>
      <c r="F389" s="331"/>
      <c r="G389" s="170"/>
      <c r="H389" s="7"/>
      <c r="I389" s="7"/>
      <c r="J389" s="143"/>
      <c r="K389" s="116"/>
      <c r="L389" s="144"/>
    </row>
    <row r="390" spans="1:12" ht="15.75" hidden="1" x14ac:dyDescent="0.25">
      <c r="A390" s="127">
        <f>'патриотика0,31'!A423</f>
        <v>0</v>
      </c>
      <c r="B390" s="84" t="s">
        <v>88</v>
      </c>
      <c r="C390" s="254"/>
      <c r="D390" s="171"/>
      <c r="E390" s="218">
        <f>'патриотика0,31'!E423</f>
        <v>0</v>
      </c>
      <c r="F390" s="331"/>
      <c r="G390" s="170"/>
      <c r="H390" s="7"/>
      <c r="I390" s="7"/>
      <c r="J390" s="143"/>
      <c r="K390" s="116"/>
      <c r="L390" s="144"/>
    </row>
    <row r="391" spans="1:12" ht="15.75" hidden="1" x14ac:dyDescent="0.25">
      <c r="A391" s="127">
        <f>'патриотика0,31'!A424</f>
        <v>0</v>
      </c>
      <c r="B391" s="84" t="s">
        <v>88</v>
      </c>
      <c r="C391" s="254"/>
      <c r="D391" s="171"/>
      <c r="E391" s="218">
        <f>'патриотика0,31'!E424</f>
        <v>0</v>
      </c>
      <c r="F391" s="331"/>
      <c r="G391" s="170"/>
      <c r="H391" s="7"/>
      <c r="I391" s="7"/>
      <c r="J391" s="143"/>
      <c r="K391" s="116"/>
      <c r="L391" s="144"/>
    </row>
    <row r="392" spans="1:12" ht="15.75" hidden="1" x14ac:dyDescent="0.25">
      <c r="A392" s="127">
        <f>'патриотика0,31'!A425</f>
        <v>0</v>
      </c>
      <c r="B392" s="84" t="s">
        <v>88</v>
      </c>
      <c r="C392" s="223"/>
      <c r="D392" s="171"/>
      <c r="E392" s="218">
        <f>'патриотика0,31'!E425</f>
        <v>0</v>
      </c>
      <c r="F392" s="331"/>
      <c r="G392" s="170"/>
      <c r="H392" s="7"/>
      <c r="I392" s="7"/>
      <c r="J392" s="143"/>
      <c r="K392" s="116"/>
      <c r="L392" s="144"/>
    </row>
    <row r="393" spans="1:12" ht="15.75" hidden="1" x14ac:dyDescent="0.25">
      <c r="A393" s="127">
        <f>'патриотика0,31'!A426</f>
        <v>0</v>
      </c>
      <c r="B393" s="84" t="s">
        <v>88</v>
      </c>
      <c r="C393" s="223"/>
      <c r="D393" s="171"/>
      <c r="E393" s="218">
        <f>'патриотика0,31'!E426</f>
        <v>0</v>
      </c>
      <c r="F393" s="331"/>
      <c r="G393" s="170"/>
      <c r="H393" s="7"/>
      <c r="I393" s="7"/>
      <c r="J393" s="143"/>
      <c r="K393" s="116"/>
      <c r="L393" s="144"/>
    </row>
    <row r="394" spans="1:12" ht="15.75" hidden="1" x14ac:dyDescent="0.25">
      <c r="A394" s="127">
        <f>'патриотика0,31'!A427</f>
        <v>0</v>
      </c>
      <c r="B394" s="84" t="s">
        <v>88</v>
      </c>
      <c r="C394" s="223"/>
      <c r="D394" s="171"/>
      <c r="E394" s="218">
        <f>'патриотика0,31'!E427</f>
        <v>0</v>
      </c>
      <c r="F394" s="331"/>
      <c r="G394" s="170"/>
      <c r="H394" s="7"/>
      <c r="I394" s="7"/>
      <c r="J394" s="143"/>
      <c r="K394" s="116"/>
      <c r="L394" s="144"/>
    </row>
    <row r="395" spans="1:12" ht="15.75" hidden="1" x14ac:dyDescent="0.25">
      <c r="A395" s="127">
        <f>'патриотика0,31'!A428</f>
        <v>0</v>
      </c>
      <c r="B395" s="84" t="s">
        <v>88</v>
      </c>
      <c r="C395" s="223"/>
      <c r="D395" s="171"/>
      <c r="E395" s="218">
        <f>'патриотика0,31'!E428</f>
        <v>0</v>
      </c>
      <c r="F395" s="331"/>
      <c r="G395" s="170"/>
      <c r="H395" s="7"/>
      <c r="I395" s="7"/>
      <c r="J395" s="143"/>
      <c r="K395" s="116"/>
      <c r="L395" s="144"/>
    </row>
    <row r="396" spans="1:12" ht="15.75" hidden="1" x14ac:dyDescent="0.25">
      <c r="A396" s="127">
        <f>'патриотика0,31'!A429</f>
        <v>0</v>
      </c>
      <c r="B396" s="84" t="s">
        <v>88</v>
      </c>
      <c r="C396" s="223"/>
      <c r="D396" s="171"/>
      <c r="E396" s="218">
        <f>'патриотика0,31'!E429</f>
        <v>0</v>
      </c>
      <c r="F396" s="331"/>
      <c r="G396" s="170"/>
      <c r="H396" s="7"/>
      <c r="I396" s="7"/>
      <c r="J396" s="143"/>
      <c r="K396" s="116"/>
      <c r="L396" s="144"/>
    </row>
    <row r="397" spans="1:12" ht="15.75" hidden="1" x14ac:dyDescent="0.25">
      <c r="A397" s="127">
        <f>'патриотика0,31'!A430</f>
        <v>0</v>
      </c>
      <c r="B397" s="84" t="s">
        <v>88</v>
      </c>
      <c r="C397" s="223"/>
      <c r="D397" s="171"/>
      <c r="E397" s="218">
        <f>'патриотика0,31'!E430</f>
        <v>0</v>
      </c>
      <c r="F397" s="331"/>
      <c r="G397" s="170"/>
      <c r="H397" s="7"/>
      <c r="I397" s="7"/>
      <c r="J397" s="143"/>
      <c r="K397" s="116"/>
      <c r="L397" s="144"/>
    </row>
    <row r="398" spans="1:12" ht="15.75" hidden="1" x14ac:dyDescent="0.25">
      <c r="A398" s="127">
        <f>'патриотика0,31'!A431</f>
        <v>0</v>
      </c>
      <c r="B398" s="84" t="s">
        <v>88</v>
      </c>
      <c r="C398" s="223"/>
      <c r="D398" s="171"/>
      <c r="E398" s="218">
        <f>'патриотика0,31'!E431</f>
        <v>0</v>
      </c>
      <c r="F398" s="331"/>
      <c r="G398" s="170"/>
      <c r="H398" s="7"/>
      <c r="I398" s="7"/>
      <c r="J398" s="143"/>
      <c r="K398" s="116"/>
      <c r="L398" s="144"/>
    </row>
    <row r="399" spans="1:12" ht="14.25" hidden="1" customHeight="1" x14ac:dyDescent="0.25">
      <c r="A399" s="127">
        <f>'патриотика0,31'!A432</f>
        <v>0</v>
      </c>
      <c r="B399" s="84" t="s">
        <v>88</v>
      </c>
      <c r="C399" s="223"/>
      <c r="D399" s="171"/>
      <c r="E399" s="218">
        <f>'патриотика0,31'!E432</f>
        <v>0</v>
      </c>
      <c r="F399" s="331"/>
      <c r="G399" s="170"/>
      <c r="H399" s="7"/>
      <c r="I399" s="7"/>
      <c r="J399" s="143"/>
      <c r="K399" s="116"/>
      <c r="L399" s="144"/>
    </row>
    <row r="400" spans="1:12" ht="14.25" hidden="1" customHeight="1" x14ac:dyDescent="0.25">
      <c r="A400" s="127">
        <f>'патриотика0,31'!A433</f>
        <v>0</v>
      </c>
      <c r="B400" s="84" t="s">
        <v>88</v>
      </c>
      <c r="C400" s="223"/>
      <c r="D400" s="171"/>
      <c r="E400" s="218">
        <f>'патриотика0,31'!E433</f>
        <v>0</v>
      </c>
      <c r="F400" s="331"/>
      <c r="G400" s="170"/>
      <c r="H400" s="7"/>
      <c r="I400" s="7"/>
      <c r="J400" s="143"/>
      <c r="K400" s="116"/>
      <c r="L400" s="144"/>
    </row>
    <row r="401" spans="1:12" ht="14.25" hidden="1" customHeight="1" x14ac:dyDescent="0.25">
      <c r="A401" s="127">
        <f>'патриотика0,31'!A434</f>
        <v>0</v>
      </c>
      <c r="B401" s="84" t="s">
        <v>88</v>
      </c>
      <c r="C401" s="223"/>
      <c r="D401" s="171"/>
      <c r="E401" s="218">
        <f>'патриотика0,31'!E434</f>
        <v>0</v>
      </c>
      <c r="F401" s="331"/>
      <c r="G401" s="170"/>
      <c r="H401" s="7"/>
      <c r="I401" s="7"/>
      <c r="J401" s="143"/>
      <c r="K401" s="116"/>
      <c r="L401" s="144"/>
    </row>
    <row r="402" spans="1:12" ht="14.25" hidden="1" customHeight="1" x14ac:dyDescent="0.25">
      <c r="A402" s="127">
        <f>'патриотика0,31'!A435</f>
        <v>0</v>
      </c>
      <c r="B402" s="84" t="s">
        <v>88</v>
      </c>
      <c r="C402" s="223"/>
      <c r="D402" s="171"/>
      <c r="E402" s="218">
        <f>'патриотика0,31'!E435</f>
        <v>0</v>
      </c>
      <c r="F402" s="331"/>
      <c r="G402" s="170"/>
      <c r="H402" s="7"/>
      <c r="I402" s="7"/>
      <c r="J402" s="143"/>
      <c r="K402" s="116"/>
      <c r="L402" s="144"/>
    </row>
    <row r="403" spans="1:12" ht="14.25" hidden="1" customHeight="1" x14ac:dyDescent="0.25">
      <c r="A403" s="127">
        <f>'патриотика0,31'!A436</f>
        <v>0</v>
      </c>
      <c r="B403" s="84" t="s">
        <v>88</v>
      </c>
      <c r="C403" s="223"/>
      <c r="D403" s="171"/>
      <c r="E403" s="218">
        <f>'патриотика0,31'!E436</f>
        <v>0</v>
      </c>
      <c r="F403" s="331"/>
      <c r="G403" s="170"/>
      <c r="H403" s="7"/>
      <c r="I403" s="7"/>
      <c r="J403" s="143"/>
      <c r="K403" s="116"/>
      <c r="L403" s="144"/>
    </row>
    <row r="404" spans="1:12" ht="14.25" hidden="1" customHeight="1" x14ac:dyDescent="0.25">
      <c r="A404" s="127">
        <f>'патриотика0,31'!A437</f>
        <v>0</v>
      </c>
      <c r="B404" s="84" t="s">
        <v>88</v>
      </c>
      <c r="C404" s="223"/>
      <c r="D404" s="171"/>
      <c r="E404" s="218">
        <f>'патриотика0,31'!E437</f>
        <v>0</v>
      </c>
      <c r="F404" s="331"/>
      <c r="G404" s="170"/>
      <c r="H404" s="7"/>
      <c r="I404" s="7"/>
      <c r="J404" s="143"/>
      <c r="K404" s="116"/>
      <c r="L404" s="144"/>
    </row>
    <row r="405" spans="1:12" ht="14.25" hidden="1" customHeight="1" x14ac:dyDescent="0.25">
      <c r="A405" s="127">
        <f>'патриотика0,31'!A438</f>
        <v>0</v>
      </c>
      <c r="B405" s="84" t="s">
        <v>88</v>
      </c>
      <c r="C405" s="223"/>
      <c r="D405" s="171"/>
      <c r="E405" s="218">
        <f>'патриотика0,31'!E438</f>
        <v>0</v>
      </c>
      <c r="F405" s="331"/>
      <c r="G405" s="170"/>
      <c r="H405" s="7"/>
      <c r="I405" s="7"/>
      <c r="J405" s="143"/>
      <c r="K405" s="116"/>
      <c r="L405" s="144"/>
    </row>
    <row r="406" spans="1:12" ht="14.25" hidden="1" customHeight="1" x14ac:dyDescent="0.25">
      <c r="A406" s="127">
        <f>'патриотика0,31'!A439</f>
        <v>0</v>
      </c>
      <c r="B406" s="84" t="s">
        <v>88</v>
      </c>
      <c r="C406" s="223"/>
      <c r="D406" s="171"/>
      <c r="E406" s="218">
        <f>'патриотика0,31'!E439</f>
        <v>0</v>
      </c>
      <c r="F406" s="331"/>
      <c r="G406" s="170"/>
      <c r="H406" s="7"/>
      <c r="I406" s="7"/>
      <c r="J406" s="143"/>
      <c r="K406" s="116"/>
      <c r="L406" s="144"/>
    </row>
    <row r="407" spans="1:12" ht="14.25" hidden="1" customHeight="1" x14ac:dyDescent="0.25">
      <c r="A407" s="127">
        <f>'патриотика0,31'!A440</f>
        <v>0</v>
      </c>
      <c r="B407" s="84" t="s">
        <v>88</v>
      </c>
      <c r="C407" s="223"/>
      <c r="D407" s="171"/>
      <c r="E407" s="218">
        <f>'патриотика0,31'!E440</f>
        <v>0</v>
      </c>
      <c r="F407" s="331"/>
      <c r="G407" s="170"/>
      <c r="H407" s="7"/>
      <c r="I407" s="7"/>
      <c r="J407" s="143"/>
      <c r="K407" s="116"/>
      <c r="L407" s="144"/>
    </row>
    <row r="408" spans="1:12" ht="14.25" hidden="1" customHeight="1" x14ac:dyDescent="0.25">
      <c r="A408" s="127">
        <f>'патриотика0,31'!A441</f>
        <v>0</v>
      </c>
      <c r="B408" s="84" t="s">
        <v>88</v>
      </c>
      <c r="C408" s="223"/>
      <c r="D408" s="171"/>
      <c r="E408" s="218">
        <f>'патриотика0,31'!E441</f>
        <v>0</v>
      </c>
      <c r="F408" s="331"/>
      <c r="G408" s="170"/>
      <c r="H408" s="7"/>
      <c r="I408" s="7"/>
      <c r="J408" s="143"/>
      <c r="K408" s="116"/>
      <c r="L408" s="144"/>
    </row>
    <row r="409" spans="1:12" ht="14.25" hidden="1" customHeight="1" x14ac:dyDescent="0.25">
      <c r="A409" s="127">
        <f>'патриотика0,31'!A442</f>
        <v>0</v>
      </c>
      <c r="B409" s="84" t="s">
        <v>88</v>
      </c>
      <c r="C409" s="223"/>
      <c r="D409" s="171"/>
      <c r="E409" s="218">
        <f>'патриотика0,31'!E442</f>
        <v>0</v>
      </c>
      <c r="F409" s="331"/>
      <c r="G409" s="170"/>
      <c r="H409" s="7"/>
      <c r="I409" s="7"/>
      <c r="J409" s="143"/>
      <c r="K409" s="116"/>
      <c r="L409" s="144"/>
    </row>
    <row r="410" spans="1:12" ht="14.25" hidden="1" customHeight="1" x14ac:dyDescent="0.25">
      <c r="A410" s="127">
        <f>'патриотика0,31'!A443</f>
        <v>0</v>
      </c>
      <c r="B410" s="84" t="s">
        <v>88</v>
      </c>
      <c r="C410" s="223"/>
      <c r="D410" s="171"/>
      <c r="E410" s="218">
        <f>'патриотика0,31'!E443</f>
        <v>0</v>
      </c>
      <c r="F410" s="331"/>
      <c r="G410" s="170"/>
      <c r="H410" s="7"/>
      <c r="I410" s="7"/>
      <c r="J410" s="143"/>
      <c r="K410" s="116"/>
      <c r="L410" s="144"/>
    </row>
    <row r="411" spans="1:12" ht="14.25" hidden="1" customHeight="1" x14ac:dyDescent="0.25">
      <c r="A411" s="127">
        <f>'патриотика0,31'!A444</f>
        <v>0</v>
      </c>
      <c r="B411" s="84" t="s">
        <v>88</v>
      </c>
      <c r="C411" s="223"/>
      <c r="D411" s="171"/>
      <c r="E411" s="218">
        <f>'патриотика0,31'!E444</f>
        <v>0</v>
      </c>
      <c r="F411" s="331"/>
      <c r="G411" s="170"/>
      <c r="H411" s="7"/>
      <c r="I411" s="7"/>
      <c r="J411" s="143"/>
      <c r="K411" s="116"/>
      <c r="L411" s="144"/>
    </row>
    <row r="412" spans="1:12" ht="15.75" hidden="1" x14ac:dyDescent="0.25">
      <c r="A412" s="127">
        <f>'патриотика0,31'!A445</f>
        <v>0</v>
      </c>
      <c r="B412" s="84" t="s">
        <v>88</v>
      </c>
      <c r="C412" s="223"/>
      <c r="D412" s="171"/>
      <c r="E412" s="218">
        <f>'патриотика0,31'!E445</f>
        <v>0</v>
      </c>
      <c r="F412" s="331"/>
      <c r="G412" s="170"/>
      <c r="H412" s="7"/>
      <c r="I412" s="7"/>
      <c r="J412" s="143"/>
      <c r="K412" s="116"/>
      <c r="L412" s="144"/>
    </row>
    <row r="413" spans="1:12" ht="15.75" hidden="1" x14ac:dyDescent="0.25">
      <c r="A413" s="127">
        <f>'патриотика0,31'!A446</f>
        <v>0</v>
      </c>
      <c r="B413" s="84" t="s">
        <v>88</v>
      </c>
      <c r="C413" s="223"/>
      <c r="D413" s="171"/>
      <c r="E413" s="218">
        <f>'патриотика0,31'!E446</f>
        <v>0</v>
      </c>
      <c r="F413" s="331"/>
      <c r="G413" s="170"/>
      <c r="H413" s="7"/>
      <c r="I413" s="7"/>
      <c r="J413" s="143"/>
      <c r="K413" s="116"/>
      <c r="L413" s="144"/>
    </row>
    <row r="414" spans="1:12" ht="15.75" hidden="1" x14ac:dyDescent="0.25">
      <c r="A414" s="127">
        <f>'патриотика0,31'!A447</f>
        <v>0</v>
      </c>
      <c r="B414" s="84" t="s">
        <v>88</v>
      </c>
      <c r="C414" s="223"/>
      <c r="D414" s="171"/>
      <c r="E414" s="218">
        <f>'патриотика0,31'!E447</f>
        <v>0</v>
      </c>
      <c r="F414" s="331"/>
      <c r="G414" s="170"/>
      <c r="H414" s="7"/>
      <c r="I414" s="7"/>
      <c r="J414" s="143"/>
      <c r="K414" s="116"/>
      <c r="L414" s="144"/>
    </row>
    <row r="415" spans="1:12" ht="15.75" hidden="1" x14ac:dyDescent="0.25">
      <c r="A415" s="127">
        <f>'патриотика0,31'!A448</f>
        <v>0</v>
      </c>
      <c r="B415" s="84" t="s">
        <v>88</v>
      </c>
      <c r="C415" s="223"/>
      <c r="D415" s="171"/>
      <c r="E415" s="218">
        <f>'патриотика0,31'!E448</f>
        <v>0</v>
      </c>
      <c r="F415" s="331"/>
      <c r="G415" s="170"/>
      <c r="H415" s="7"/>
      <c r="I415" s="7"/>
      <c r="J415" s="143"/>
      <c r="K415" s="116"/>
      <c r="L415" s="144"/>
    </row>
    <row r="416" spans="1:12" ht="15.75" hidden="1" x14ac:dyDescent="0.25">
      <c r="A416" s="127">
        <f>'патриотика0,31'!A449</f>
        <v>0</v>
      </c>
      <c r="B416" s="84" t="s">
        <v>88</v>
      </c>
      <c r="C416" s="223"/>
      <c r="D416" s="171"/>
      <c r="E416" s="218">
        <f>'патриотика0,31'!E449</f>
        <v>0</v>
      </c>
      <c r="F416" s="331"/>
      <c r="G416" s="170"/>
      <c r="H416" s="7"/>
      <c r="I416" s="7"/>
      <c r="J416" s="143"/>
      <c r="K416" s="116"/>
      <c r="L416" s="144"/>
    </row>
    <row r="417" spans="1:12" ht="15.75" hidden="1" x14ac:dyDescent="0.25">
      <c r="A417" s="127">
        <f>'патриотика0,31'!A450</f>
        <v>0</v>
      </c>
      <c r="B417" s="84" t="s">
        <v>88</v>
      </c>
      <c r="C417" s="223"/>
      <c r="D417" s="171"/>
      <c r="E417" s="218">
        <f>'патриотика0,31'!E450</f>
        <v>0</v>
      </c>
      <c r="F417" s="331"/>
      <c r="G417" s="170"/>
      <c r="H417" s="7"/>
      <c r="I417" s="7"/>
      <c r="J417" s="143"/>
      <c r="K417" s="116"/>
      <c r="L417" s="144"/>
    </row>
    <row r="418" spans="1:12" ht="15.75" hidden="1" x14ac:dyDescent="0.25">
      <c r="A418" s="127">
        <f>'патриотика0,31'!A451</f>
        <v>0</v>
      </c>
      <c r="B418" s="84" t="s">
        <v>88</v>
      </c>
      <c r="C418" s="223"/>
      <c r="D418" s="171"/>
      <c r="E418" s="218">
        <f>'патриотика0,31'!E451</f>
        <v>0</v>
      </c>
      <c r="F418" s="331"/>
      <c r="G418" s="170"/>
      <c r="H418" s="7"/>
      <c r="I418" s="7"/>
      <c r="J418" s="143"/>
      <c r="K418" s="116"/>
      <c r="L418" s="144"/>
    </row>
    <row r="419" spans="1:12" ht="15.75" hidden="1" x14ac:dyDescent="0.25">
      <c r="A419" s="127">
        <f>'патриотика0,31'!A452</f>
        <v>0</v>
      </c>
      <c r="B419" s="84" t="s">
        <v>88</v>
      </c>
      <c r="C419" s="223"/>
      <c r="D419" s="171"/>
      <c r="E419" s="218">
        <f>'патриотика0,31'!E452</f>
        <v>0</v>
      </c>
      <c r="F419" s="331"/>
      <c r="G419" s="170"/>
      <c r="H419" s="7"/>
      <c r="I419" s="7"/>
      <c r="J419" s="143"/>
      <c r="K419" s="116"/>
      <c r="L419" s="144"/>
    </row>
    <row r="420" spans="1:12" ht="15.75" hidden="1" x14ac:dyDescent="0.25">
      <c r="A420" s="127">
        <f>'патриотика0,31'!A453</f>
        <v>0</v>
      </c>
      <c r="B420" s="84" t="s">
        <v>88</v>
      </c>
      <c r="C420" s="223"/>
      <c r="D420" s="171"/>
      <c r="E420" s="218">
        <f>'патриотика0,31'!E453</f>
        <v>0</v>
      </c>
      <c r="F420" s="331"/>
      <c r="G420" s="170"/>
      <c r="H420" s="7"/>
      <c r="I420" s="7"/>
      <c r="J420" s="143"/>
      <c r="K420" s="116"/>
      <c r="L420" s="144"/>
    </row>
    <row r="421" spans="1:12" ht="15.75" hidden="1" x14ac:dyDescent="0.25">
      <c r="A421" s="127">
        <f>'патриотика0,31'!A454</f>
        <v>0</v>
      </c>
      <c r="B421" s="84" t="s">
        <v>88</v>
      </c>
      <c r="C421" s="223"/>
      <c r="D421" s="171"/>
      <c r="E421" s="218">
        <f>'патриотика0,31'!E454</f>
        <v>0</v>
      </c>
      <c r="F421" s="331"/>
      <c r="G421" s="170"/>
      <c r="H421" s="7"/>
      <c r="I421" s="7"/>
      <c r="J421" s="143"/>
      <c r="K421" s="116"/>
      <c r="L421" s="144"/>
    </row>
    <row r="422" spans="1:12" ht="15.75" hidden="1" x14ac:dyDescent="0.25">
      <c r="A422" s="127">
        <f>'патриотика0,31'!A455</f>
        <v>0</v>
      </c>
      <c r="B422" s="84" t="s">
        <v>88</v>
      </c>
      <c r="C422" s="223"/>
      <c r="D422" s="171"/>
      <c r="E422" s="218">
        <f>'патриотика0,31'!E455</f>
        <v>0</v>
      </c>
      <c r="F422" s="331"/>
      <c r="G422" s="170"/>
      <c r="H422" s="7"/>
      <c r="I422" s="7"/>
      <c r="J422" s="143"/>
      <c r="K422" s="116"/>
      <c r="L422" s="144"/>
    </row>
    <row r="423" spans="1:12" ht="15.75" hidden="1" x14ac:dyDescent="0.25">
      <c r="A423" s="127">
        <f>'патриотика0,31'!A456</f>
        <v>0</v>
      </c>
      <c r="B423" s="84" t="s">
        <v>88</v>
      </c>
      <c r="C423" s="223"/>
      <c r="D423" s="171"/>
      <c r="E423" s="218">
        <f>'патриотика0,31'!E456</f>
        <v>0</v>
      </c>
      <c r="F423" s="331"/>
      <c r="G423" s="170"/>
      <c r="H423" s="7"/>
      <c r="I423" s="7"/>
      <c r="J423" s="143"/>
      <c r="K423" s="116"/>
      <c r="L423" s="144"/>
    </row>
    <row r="424" spans="1:12" ht="15.75" hidden="1" x14ac:dyDescent="0.25">
      <c r="A424" s="127">
        <f>'патриотика0,31'!A457</f>
        <v>0</v>
      </c>
      <c r="B424" s="84" t="s">
        <v>88</v>
      </c>
      <c r="C424" s="223"/>
      <c r="D424" s="171"/>
      <c r="E424" s="218">
        <f>'патриотика0,31'!E457</f>
        <v>0</v>
      </c>
      <c r="F424" s="331"/>
      <c r="G424" s="170"/>
      <c r="H424" s="7"/>
      <c r="I424" s="7"/>
      <c r="J424" s="143"/>
      <c r="K424" s="116"/>
      <c r="L424" s="144"/>
    </row>
    <row r="425" spans="1:12" ht="15.75" hidden="1" x14ac:dyDescent="0.25">
      <c r="A425" s="127">
        <f>'патриотика0,31'!A458</f>
        <v>0</v>
      </c>
      <c r="B425" s="84" t="s">
        <v>88</v>
      </c>
      <c r="C425" s="223"/>
      <c r="D425" s="171"/>
      <c r="E425" s="218">
        <f>'патриотика0,31'!E458</f>
        <v>0</v>
      </c>
      <c r="F425" s="331"/>
      <c r="G425" s="170"/>
      <c r="H425" s="7"/>
      <c r="I425" s="7"/>
      <c r="J425" s="143"/>
      <c r="K425" s="116"/>
      <c r="L425" s="144"/>
    </row>
    <row r="426" spans="1:12" ht="15.75" hidden="1" x14ac:dyDescent="0.25">
      <c r="A426" s="127">
        <f>'патриотика0,31'!A459</f>
        <v>0</v>
      </c>
      <c r="B426" s="84" t="s">
        <v>88</v>
      </c>
      <c r="C426" s="223"/>
      <c r="D426" s="171"/>
      <c r="E426" s="218">
        <f>'патриотика0,31'!E459</f>
        <v>0</v>
      </c>
      <c r="F426" s="331"/>
      <c r="G426" s="170"/>
      <c r="H426" s="7"/>
      <c r="I426" s="7"/>
      <c r="J426" s="143"/>
      <c r="K426" s="116"/>
      <c r="L426" s="144"/>
    </row>
    <row r="427" spans="1:12" ht="15.75" hidden="1" x14ac:dyDescent="0.25">
      <c r="A427" s="127">
        <f>'патриотика0,31'!A460</f>
        <v>0</v>
      </c>
      <c r="B427" s="84" t="s">
        <v>88</v>
      </c>
      <c r="C427" s="223"/>
      <c r="D427" s="171"/>
      <c r="E427" s="218">
        <f>'патриотика0,31'!E460</f>
        <v>0</v>
      </c>
      <c r="F427" s="331"/>
      <c r="G427" s="170"/>
      <c r="H427" s="7"/>
      <c r="I427" s="7"/>
      <c r="J427" s="143"/>
      <c r="K427" s="116"/>
      <c r="L427" s="144"/>
    </row>
    <row r="428" spans="1:12" ht="15.75" hidden="1" x14ac:dyDescent="0.25">
      <c r="A428" s="127">
        <f>'патриотика0,31'!A461</f>
        <v>0</v>
      </c>
      <c r="B428" s="84" t="s">
        <v>88</v>
      </c>
      <c r="C428" s="223"/>
      <c r="D428" s="171"/>
      <c r="E428" s="218">
        <f>'патриотика0,31'!E461</f>
        <v>0</v>
      </c>
      <c r="F428" s="331"/>
      <c r="G428" s="170"/>
      <c r="H428" s="7"/>
      <c r="I428" s="7"/>
      <c r="J428" s="143"/>
      <c r="K428" s="116"/>
      <c r="L428" s="144"/>
    </row>
    <row r="429" spans="1:12" ht="15.75" hidden="1" x14ac:dyDescent="0.25">
      <c r="A429" s="127">
        <f>'патриотика0,31'!A462</f>
        <v>0</v>
      </c>
      <c r="B429" s="84" t="s">
        <v>88</v>
      </c>
      <c r="C429" s="223"/>
      <c r="D429" s="171"/>
      <c r="E429" s="218">
        <f>'патриотика0,31'!E462</f>
        <v>0</v>
      </c>
      <c r="F429" s="331"/>
      <c r="G429" s="170"/>
      <c r="H429" s="7"/>
      <c r="I429" s="7"/>
      <c r="J429" s="143"/>
      <c r="K429" s="116"/>
      <c r="L429" s="144"/>
    </row>
    <row r="430" spans="1:12" ht="15.75" hidden="1" x14ac:dyDescent="0.25">
      <c r="A430" s="127">
        <f>'патриотика0,31'!A463</f>
        <v>0</v>
      </c>
      <c r="B430" s="84" t="s">
        <v>88</v>
      </c>
      <c r="C430" s="223"/>
      <c r="D430" s="171"/>
      <c r="E430" s="218">
        <f>'патриотика0,31'!E463</f>
        <v>0</v>
      </c>
      <c r="F430" s="331"/>
      <c r="G430" s="170"/>
      <c r="H430" s="7"/>
      <c r="I430" s="7"/>
      <c r="J430" s="143"/>
      <c r="K430" s="116"/>
      <c r="L430" s="144"/>
    </row>
    <row r="431" spans="1:12" ht="15.75" hidden="1" x14ac:dyDescent="0.25">
      <c r="A431" s="127">
        <f>'патриотика0,31'!A464</f>
        <v>0</v>
      </c>
      <c r="B431" s="84" t="s">
        <v>88</v>
      </c>
      <c r="C431" s="223"/>
      <c r="D431" s="171"/>
      <c r="E431" s="218">
        <f>'патриотика0,31'!E464</f>
        <v>0</v>
      </c>
      <c r="F431" s="331"/>
      <c r="G431" s="170"/>
      <c r="H431" s="7"/>
      <c r="I431" s="7"/>
      <c r="J431" s="143"/>
      <c r="K431" s="116"/>
      <c r="L431" s="144"/>
    </row>
    <row r="432" spans="1:12" ht="15.75" hidden="1" x14ac:dyDescent="0.25">
      <c r="A432" s="127">
        <f>'патриотика0,31'!A465</f>
        <v>0</v>
      </c>
      <c r="B432" s="84" t="s">
        <v>88</v>
      </c>
      <c r="C432" s="223"/>
      <c r="D432" s="171"/>
      <c r="E432" s="218">
        <f>'патриотика0,31'!E465</f>
        <v>0</v>
      </c>
      <c r="F432" s="331"/>
      <c r="G432" s="170"/>
      <c r="H432" s="7"/>
      <c r="I432" s="7"/>
      <c r="J432" s="143"/>
      <c r="K432" s="116"/>
      <c r="L432" s="144"/>
    </row>
    <row r="433" spans="1:12" ht="15.75" hidden="1" x14ac:dyDescent="0.25">
      <c r="A433" s="127">
        <f>'патриотика0,31'!A466</f>
        <v>0</v>
      </c>
      <c r="B433" s="84" t="s">
        <v>88</v>
      </c>
      <c r="C433" s="223"/>
      <c r="D433" s="171"/>
      <c r="E433" s="218">
        <f>'патриотика0,31'!E466</f>
        <v>0</v>
      </c>
      <c r="F433" s="331"/>
      <c r="G433" s="170"/>
      <c r="H433" s="7"/>
      <c r="I433" s="7"/>
      <c r="J433" s="143"/>
      <c r="K433" s="116"/>
      <c r="L433" s="144"/>
    </row>
    <row r="434" spans="1:12" ht="15.75" hidden="1" x14ac:dyDescent="0.25">
      <c r="A434" s="127">
        <f>'патриотика0,31'!A467</f>
        <v>0</v>
      </c>
      <c r="B434" s="84" t="s">
        <v>88</v>
      </c>
      <c r="C434" s="223"/>
      <c r="D434" s="171"/>
      <c r="E434" s="218">
        <f>'патриотика0,31'!E467</f>
        <v>0</v>
      </c>
      <c r="F434" s="331"/>
      <c r="G434" s="170"/>
      <c r="H434" s="7"/>
      <c r="I434" s="7"/>
      <c r="J434" s="143"/>
      <c r="K434" s="116"/>
      <c r="L434" s="144"/>
    </row>
    <row r="435" spans="1:12" ht="15.75" hidden="1" x14ac:dyDescent="0.25">
      <c r="A435" s="127">
        <f>'патриотика0,31'!A468</f>
        <v>0</v>
      </c>
      <c r="B435" s="84" t="s">
        <v>88</v>
      </c>
      <c r="C435" s="223"/>
      <c r="D435" s="171"/>
      <c r="E435" s="218">
        <f>'патриотика0,31'!E468</f>
        <v>0</v>
      </c>
      <c r="F435" s="331"/>
      <c r="G435" s="170"/>
      <c r="H435" s="7"/>
      <c r="I435" s="7"/>
      <c r="J435" s="143"/>
      <c r="K435" s="116"/>
      <c r="L435" s="144"/>
    </row>
    <row r="436" spans="1:12" ht="18.75" x14ac:dyDescent="0.25">
      <c r="A436" s="630" t="s">
        <v>31</v>
      </c>
      <c r="B436" s="631"/>
      <c r="C436" s="631"/>
      <c r="D436" s="631"/>
      <c r="E436" s="632"/>
      <c r="F436" s="293">
        <f>SUM(F191:F435)</f>
        <v>122684.79999999999</v>
      </c>
      <c r="G436" s="170"/>
      <c r="H436" s="7"/>
      <c r="I436" s="7"/>
    </row>
    <row r="437" spans="1:12" ht="15.75" x14ac:dyDescent="0.25">
      <c r="A437" s="7"/>
      <c r="B437" s="7"/>
      <c r="C437" s="7"/>
      <c r="D437" s="7"/>
      <c r="E437" s="170"/>
      <c r="F437" s="7"/>
      <c r="G437" s="170"/>
      <c r="H437" s="7"/>
      <c r="I437" s="7"/>
    </row>
    <row r="438" spans="1:12" ht="15.75" x14ac:dyDescent="0.25">
      <c r="A438" s="7"/>
      <c r="B438" s="7"/>
      <c r="C438" s="7"/>
      <c r="D438" s="7"/>
      <c r="E438" s="7"/>
      <c r="F438" s="7"/>
    </row>
  </sheetData>
  <autoFilter ref="A189:I351" xr:uid="{00000000-0009-0000-0000-000007000000}"/>
  <mergeCells count="155">
    <mergeCell ref="B34:C34"/>
    <mergeCell ref="A86:F86"/>
    <mergeCell ref="G45:G46"/>
    <mergeCell ref="A112:F112"/>
    <mergeCell ref="I89:I91"/>
    <mergeCell ref="A92:A93"/>
    <mergeCell ref="B92:B93"/>
    <mergeCell ref="D92:D93"/>
    <mergeCell ref="E92:E93"/>
    <mergeCell ref="F92:F93"/>
    <mergeCell ref="G92:G93"/>
    <mergeCell ref="I92:I93"/>
    <mergeCell ref="A98:F98"/>
    <mergeCell ref="D102:F102"/>
    <mergeCell ref="A42:F42"/>
    <mergeCell ref="A45:B46"/>
    <mergeCell ref="D45:D46"/>
    <mergeCell ref="A87:H87"/>
    <mergeCell ref="B89:B91"/>
    <mergeCell ref="D89:D91"/>
    <mergeCell ref="E89:F89"/>
    <mergeCell ref="G89:G91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:I14"/>
    <mergeCell ref="B31:C31"/>
    <mergeCell ref="B33:C33"/>
    <mergeCell ref="A57:B57"/>
    <mergeCell ref="A76:B76"/>
    <mergeCell ref="G79:G80"/>
    <mergeCell ref="H79:H80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B40:C40"/>
    <mergeCell ref="B41:C41"/>
    <mergeCell ref="A83:B83"/>
    <mergeCell ref="A85:B85"/>
    <mergeCell ref="A84:B84"/>
    <mergeCell ref="A48:B48"/>
    <mergeCell ref="A81:B81"/>
    <mergeCell ref="A82:B82"/>
    <mergeCell ref="A135:B135"/>
    <mergeCell ref="A114:A115"/>
    <mergeCell ref="B114:B115"/>
    <mergeCell ref="B105:C105"/>
    <mergeCell ref="A101:H101"/>
    <mergeCell ref="A102:A104"/>
    <mergeCell ref="B102:C104"/>
    <mergeCell ref="D103:D104"/>
    <mergeCell ref="E103:E104"/>
    <mergeCell ref="F103:F104"/>
    <mergeCell ref="A77:F77"/>
    <mergeCell ref="A79:B80"/>
    <mergeCell ref="D79:D80"/>
    <mergeCell ref="A49:B49"/>
    <mergeCell ref="A50:B50"/>
    <mergeCell ref="A52:B52"/>
    <mergeCell ref="A53:F53"/>
    <mergeCell ref="A55:B56"/>
    <mergeCell ref="D114:D115"/>
    <mergeCell ref="E114:E115"/>
    <mergeCell ref="F114:F115"/>
    <mergeCell ref="A139:F139"/>
    <mergeCell ref="A141:A142"/>
    <mergeCell ref="B141:B142"/>
    <mergeCell ref="D141:D142"/>
    <mergeCell ref="E141:E142"/>
    <mergeCell ref="A129:F129"/>
    <mergeCell ref="E132:E133"/>
    <mergeCell ref="F132:F133"/>
    <mergeCell ref="G152:G153"/>
    <mergeCell ref="A157:F157"/>
    <mergeCell ref="A158:F158"/>
    <mergeCell ref="A160:A161"/>
    <mergeCell ref="B160:B161"/>
    <mergeCell ref="D160:D161"/>
    <mergeCell ref="F141:F142"/>
    <mergeCell ref="A123:E123"/>
    <mergeCell ref="E160:E161"/>
    <mergeCell ref="F160:F161"/>
    <mergeCell ref="A152:A153"/>
    <mergeCell ref="B152:B153"/>
    <mergeCell ref="D152:D153"/>
    <mergeCell ref="E152:E153"/>
    <mergeCell ref="F152:F153"/>
    <mergeCell ref="A136:B136"/>
    <mergeCell ref="A137:B137"/>
    <mergeCell ref="A138:B138"/>
    <mergeCell ref="A150:F150"/>
    <mergeCell ref="G141:G142"/>
    <mergeCell ref="A132:B133"/>
    <mergeCell ref="D132:D133"/>
    <mergeCell ref="G132:G133"/>
    <mergeCell ref="A134:B134"/>
    <mergeCell ref="A436:E436"/>
    <mergeCell ref="A149:F149"/>
    <mergeCell ref="A185:E185"/>
    <mergeCell ref="A186:F186"/>
    <mergeCell ref="A187:F187"/>
    <mergeCell ref="A188:A189"/>
    <mergeCell ref="B188:B189"/>
    <mergeCell ref="D188:D189"/>
    <mergeCell ref="E188:E189"/>
    <mergeCell ref="F188:F189"/>
    <mergeCell ref="A1:I1"/>
    <mergeCell ref="E79:E80"/>
    <mergeCell ref="F79:F80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  <mergeCell ref="B19:B21"/>
    <mergeCell ref="D19:D21"/>
    <mergeCell ref="E19:F19"/>
    <mergeCell ref="F20:F21"/>
    <mergeCell ref="A47:B47"/>
    <mergeCell ref="D55:D56"/>
    <mergeCell ref="E55:E56"/>
    <mergeCell ref="F55:F56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3" manualBreakCount="3">
    <brk id="76" max="9" man="1"/>
    <brk id="149" max="8" man="1"/>
    <brk id="252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04" t="s">
        <v>74</v>
      </c>
      <c r="B1" s="704"/>
      <c r="C1" s="704"/>
      <c r="D1" s="704"/>
      <c r="E1" s="704"/>
      <c r="F1" s="704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47.25" x14ac:dyDescent="0.25">
      <c r="A3" s="14" t="s">
        <v>62</v>
      </c>
      <c r="B3" s="15" t="s">
        <v>2</v>
      </c>
      <c r="C3" s="15" t="s">
        <v>63</v>
      </c>
      <c r="D3" s="15" t="s">
        <v>64</v>
      </c>
      <c r="E3" s="14" t="s">
        <v>65</v>
      </c>
      <c r="F3" s="15" t="s">
        <v>66</v>
      </c>
      <c r="G3" s="14" t="s">
        <v>67</v>
      </c>
      <c r="H3" s="14" t="s">
        <v>68</v>
      </c>
      <c r="I3" s="26" t="s">
        <v>69</v>
      </c>
    </row>
    <row r="4" spans="1:9" ht="15.75" x14ac:dyDescent="0.25">
      <c r="A4" s="16" t="s">
        <v>75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19510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76</v>
      </c>
    </row>
    <row r="18" spans="1:9" x14ac:dyDescent="0.25">
      <c r="B18">
        <v>131569.758</v>
      </c>
      <c r="E18" t="s">
        <v>77</v>
      </c>
      <c r="F18" s="1">
        <v>63000</v>
      </c>
      <c r="H18">
        <v>277896</v>
      </c>
      <c r="I18" s="36" t="s">
        <v>78</v>
      </c>
    </row>
    <row r="19" spans="1:9" x14ac:dyDescent="0.25">
      <c r="E19" t="s">
        <v>79</v>
      </c>
      <c r="F19" s="1">
        <v>86158</v>
      </c>
      <c r="I19" t="s">
        <v>80</v>
      </c>
    </row>
    <row r="20" spans="1:9" x14ac:dyDescent="0.25">
      <c r="E20" t="s">
        <v>81</v>
      </c>
      <c r="F20" s="1">
        <f>F19-F18</f>
        <v>23158</v>
      </c>
      <c r="H20" s="28">
        <f>H17+H18+H19</f>
        <v>5487986.7800000003</v>
      </c>
      <c r="I20" t="s">
        <v>59</v>
      </c>
    </row>
    <row r="21" spans="1:9" x14ac:dyDescent="0.25">
      <c r="E21" t="s">
        <v>82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инновации+добровольчество0,41</vt:lpstr>
      <vt:lpstr>Лист1</vt:lpstr>
      <vt:lpstr>натур показатели патриотика</vt:lpstr>
      <vt:lpstr>патриотика0,31</vt:lpstr>
      <vt:lpstr>натур показатели таланты+инициа</vt:lpstr>
      <vt:lpstr>таланты+инициативы0,28</vt:lpstr>
      <vt:lpstr>Лист3</vt:lpstr>
      <vt:lpstr>затраты!Область_печати</vt:lpstr>
      <vt:lpstr>'инновации+добровольчество0,41'!Область_печати</vt:lpstr>
      <vt:lpstr>'патриотика0,31'!Область_печати</vt:lpstr>
      <vt:lpstr>'таланты+инициативы0,28'!Область_печати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2020-03-16T05:58:52Z</dcterms:modified>
</cp:coreProperties>
</file>