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filterPrivacy="1" defaultThemeVersion="124226"/>
  <xr:revisionPtr revIDLastSave="0" documentId="8_{C92AC67D-2323-4C92-9237-27AF56A48A61}" xr6:coauthVersionLast="45" xr6:coauthVersionMax="45" xr10:uidLastSave="{00000000-0000-0000-0000-000000000000}"/>
  <bookViews>
    <workbookView xWindow="-120" yWindow="-120" windowWidth="29040" windowHeight="15840" activeTab="5" xr2:uid="{00000000-000D-0000-FFFF-FFFF00000000}"/>
  </bookViews>
  <sheets>
    <sheet name="работа1" sheetId="14" r:id="rId1"/>
    <sheet name="работа1 общ зп" sheetId="28" r:id="rId2"/>
    <sheet name="работа1 коман+связь" sheetId="24" r:id="rId3"/>
    <sheet name="работа1 догов +мз " sheetId="38" r:id="rId4"/>
    <sheet name="натуральные нормы" sheetId="39" r:id="rId5"/>
    <sheet name="Итого" sheetId="40" r:id="rId6"/>
  </sheets>
  <externalReferences>
    <externalReference r:id="rId7"/>
  </externalReferences>
  <definedNames>
    <definedName name="_xlnm.Print_Area" localSheetId="3">'работа1 догов +мз '!$A$2:$E$72</definedName>
    <definedName name="_xlnm.Print_Area" localSheetId="2">'работа1 коман+связь'!$A$1:$F$30</definedName>
    <definedName name="_xlnm.Print_Area" localSheetId="1">'работа1 общ зп'!$A$1:$F$69</definedName>
  </definedNames>
  <calcPr calcId="181029"/>
</workbook>
</file>

<file path=xl/calcChain.xml><?xml version="1.0" encoding="utf-8"?>
<calcChain xmlns="http://schemas.openxmlformats.org/spreadsheetml/2006/main">
  <c r="F29" i="24" l="1"/>
  <c r="F16" i="28" l="1"/>
  <c r="E39" i="38"/>
  <c r="E22" i="38"/>
  <c r="E23" i="38"/>
  <c r="E21" i="39"/>
  <c r="E22" i="39"/>
  <c r="E23" i="39"/>
  <c r="E24" i="39"/>
  <c r="E25" i="39"/>
  <c r="E26" i="39"/>
  <c r="E27" i="39"/>
  <c r="E28" i="39"/>
  <c r="E29" i="39"/>
  <c r="E30" i="39"/>
  <c r="E31" i="39"/>
  <c r="E32" i="39"/>
  <c r="E33" i="39"/>
  <c r="E34" i="39"/>
  <c r="E35" i="39"/>
  <c r="E36" i="39"/>
  <c r="E37" i="39"/>
  <c r="E38" i="39"/>
  <c r="E39" i="39"/>
  <c r="E40" i="39"/>
  <c r="E41" i="39"/>
  <c r="E42" i="39"/>
  <c r="E43" i="39"/>
  <c r="E44" i="39"/>
  <c r="E45" i="39"/>
  <c r="E46" i="39"/>
  <c r="E47" i="39"/>
  <c r="E48" i="39"/>
  <c r="E49" i="39"/>
  <c r="E50" i="39"/>
  <c r="E51" i="39"/>
  <c r="E52" i="39"/>
  <c r="E53" i="39"/>
  <c r="E54" i="39"/>
  <c r="E55" i="39"/>
  <c r="E56" i="39"/>
  <c r="E20" i="39"/>
  <c r="C49" i="39"/>
  <c r="C50" i="39"/>
  <c r="C51" i="39"/>
  <c r="C52" i="39"/>
  <c r="C53" i="39"/>
  <c r="C54" i="39"/>
  <c r="C55" i="39"/>
  <c r="C56" i="39"/>
  <c r="C33" i="39"/>
  <c r="C34" i="39"/>
  <c r="C35" i="39"/>
  <c r="C36" i="39"/>
  <c r="C37" i="39"/>
  <c r="C38" i="39"/>
  <c r="C39" i="39"/>
  <c r="C40" i="39"/>
  <c r="C41" i="39"/>
  <c r="C42" i="39"/>
  <c r="C43" i="39"/>
  <c r="C44" i="39"/>
  <c r="C45" i="39"/>
  <c r="C46" i="39"/>
  <c r="C47" i="39"/>
  <c r="C48" i="39"/>
  <c r="C21" i="39"/>
  <c r="C22" i="39"/>
  <c r="C23" i="39"/>
  <c r="C24" i="39"/>
  <c r="C25" i="39"/>
  <c r="C26" i="39"/>
  <c r="C27" i="39"/>
  <c r="C28" i="39"/>
  <c r="C29" i="39"/>
  <c r="C30" i="39"/>
  <c r="C31" i="39"/>
  <c r="C32" i="39"/>
  <c r="C20" i="39"/>
  <c r="E70" i="39"/>
  <c r="E71" i="39"/>
  <c r="E72" i="39"/>
  <c r="E73" i="39"/>
  <c r="E74" i="39"/>
  <c r="E75" i="39"/>
  <c r="E76" i="39"/>
  <c r="E77" i="39"/>
  <c r="E78" i="39"/>
  <c r="E79" i="39"/>
  <c r="E80" i="39"/>
  <c r="E81" i="39"/>
  <c r="E82" i="39"/>
  <c r="E69" i="39"/>
  <c r="C82" i="39"/>
  <c r="C70" i="39"/>
  <c r="C71" i="39"/>
  <c r="C72" i="39"/>
  <c r="C73" i="39"/>
  <c r="C74" i="39"/>
  <c r="C75" i="39"/>
  <c r="C76" i="39"/>
  <c r="C77" i="39"/>
  <c r="C78" i="39"/>
  <c r="C79" i="39"/>
  <c r="C80" i="39"/>
  <c r="C81" i="39"/>
  <c r="C69" i="39"/>
  <c r="E25" i="38"/>
  <c r="E26" i="38"/>
  <c r="E27" i="38"/>
  <c r="E28" i="38"/>
  <c r="E29" i="38"/>
  <c r="E30" i="38"/>
  <c r="E31" i="38"/>
  <c r="E32" i="38"/>
  <c r="E33" i="38"/>
  <c r="E34" i="38"/>
  <c r="E35" i="38"/>
  <c r="E36" i="38"/>
  <c r="E37" i="38"/>
  <c r="E38" i="38"/>
  <c r="E24" i="38"/>
  <c r="E91" i="14"/>
  <c r="E55" i="14"/>
  <c r="E56" i="14"/>
  <c r="E57" i="14"/>
  <c r="E58" i="14"/>
  <c r="E59" i="14"/>
  <c r="E60" i="14"/>
  <c r="E61" i="14"/>
  <c r="E62" i="14"/>
  <c r="E63" i="14"/>
  <c r="E64" i="14"/>
  <c r="E65" i="14"/>
  <c r="E66" i="14"/>
  <c r="E67" i="14"/>
  <c r="E68" i="14"/>
  <c r="E69" i="14"/>
  <c r="E70" i="14"/>
  <c r="E71" i="14"/>
  <c r="E72" i="14"/>
  <c r="E73" i="14"/>
  <c r="E74" i="14"/>
  <c r="E75" i="14"/>
  <c r="E76" i="14"/>
  <c r="E77" i="14"/>
  <c r="E78" i="14"/>
  <c r="E79" i="14"/>
  <c r="E80" i="14"/>
  <c r="E81" i="14"/>
  <c r="E82" i="14"/>
  <c r="E83" i="14"/>
  <c r="E84" i="14"/>
  <c r="E85" i="14"/>
  <c r="E86" i="14"/>
  <c r="E87" i="14"/>
  <c r="E88" i="14"/>
  <c r="E89" i="14"/>
  <c r="E90" i="14"/>
  <c r="E54" i="14"/>
  <c r="F30" i="24" l="1"/>
  <c r="H9" i="40" s="1"/>
  <c r="F64" i="28" l="1"/>
  <c r="C101" i="39" l="1"/>
  <c r="C102" i="39"/>
  <c r="E85" i="39"/>
  <c r="E38" i="28" l="1"/>
  <c r="E36" i="28"/>
  <c r="E37" i="28"/>
  <c r="E39" i="28"/>
  <c r="F68" i="28" l="1"/>
  <c r="F66" i="28"/>
  <c r="E13" i="38"/>
  <c r="E10" i="38"/>
  <c r="E11" i="38"/>
  <c r="E12" i="38"/>
  <c r="E9" i="38"/>
  <c r="E14" i="38" l="1"/>
  <c r="D48" i="28" l="1"/>
  <c r="D49" i="28"/>
  <c r="D50" i="28"/>
  <c r="D51" i="28"/>
  <c r="D52" i="28"/>
  <c r="D53" i="28"/>
  <c r="D47" i="28"/>
  <c r="C103" i="39" l="1"/>
  <c r="E64" i="39"/>
  <c r="E65" i="39"/>
  <c r="E66" i="39"/>
  <c r="E67" i="39"/>
  <c r="C64" i="39"/>
  <c r="C65" i="39"/>
  <c r="C66" i="39"/>
  <c r="C67" i="39"/>
  <c r="C63" i="39"/>
  <c r="F95" i="14"/>
  <c r="F96" i="14"/>
  <c r="F97" i="14"/>
  <c r="F98" i="14"/>
  <c r="F99" i="14" l="1"/>
  <c r="B68" i="28" l="1"/>
  <c r="F21" i="24" l="1"/>
  <c r="F20" i="24"/>
  <c r="F19" i="24"/>
  <c r="F18" i="24"/>
  <c r="F17" i="24"/>
  <c r="E10" i="24"/>
  <c r="E9" i="24"/>
  <c r="E8" i="24"/>
  <c r="F22" i="24" l="1"/>
  <c r="F67" i="28"/>
  <c r="F65" i="28"/>
  <c r="A1" i="28"/>
  <c r="E63" i="39" l="1"/>
  <c r="F69" i="28" l="1"/>
  <c r="D58" i="39"/>
  <c r="D59" i="39"/>
  <c r="D60" i="39"/>
  <c r="D57" i="39"/>
  <c r="C58" i="39"/>
  <c r="C59" i="39"/>
  <c r="C60" i="39"/>
  <c r="C57" i="39"/>
  <c r="E40" i="28" l="1"/>
  <c r="C44" i="14" l="1"/>
  <c r="C45" i="14"/>
  <c r="C46" i="14"/>
  <c r="C47" i="14"/>
  <c r="C48" i="14"/>
  <c r="C43" i="14"/>
  <c r="E43" i="38" l="1"/>
  <c r="E44" i="38" s="1"/>
  <c r="B4" i="40"/>
  <c r="F9" i="40" l="1"/>
  <c r="E102" i="39" l="1"/>
  <c r="E101" i="39"/>
  <c r="E97" i="39"/>
  <c r="E96" i="39"/>
  <c r="E95" i="39"/>
  <c r="E94" i="39"/>
  <c r="E93" i="39"/>
  <c r="E92" i="39"/>
  <c r="E91" i="39"/>
  <c r="E90" i="39"/>
  <c r="E86" i="39"/>
  <c r="C105" i="39"/>
  <c r="G35" i="14" l="1"/>
  <c r="G34" i="14"/>
  <c r="G33" i="14"/>
  <c r="G32" i="14"/>
  <c r="G31" i="14"/>
  <c r="G30" i="14"/>
  <c r="D35" i="14"/>
  <c r="D34" i="14"/>
  <c r="D33" i="14"/>
  <c r="D32" i="14"/>
  <c r="D31" i="14"/>
  <c r="D30" i="14"/>
  <c r="A1" i="24" l="1"/>
  <c r="A2" i="14"/>
  <c r="E71" i="38" l="1"/>
  <c r="B9" i="40" l="1"/>
  <c r="E13" i="28"/>
  <c r="F13" i="28" s="1"/>
  <c r="E14" i="28"/>
  <c r="F14" i="28" s="1"/>
  <c r="E12" i="28"/>
  <c r="F12" i="28" s="1"/>
  <c r="E11" i="28"/>
  <c r="F11" i="28" s="1"/>
  <c r="E10" i="28"/>
  <c r="F10" i="28" s="1"/>
  <c r="E9" i="28"/>
  <c r="F9" i="28" s="1"/>
  <c r="E8" i="28"/>
  <c r="F8" i="28" s="1"/>
  <c r="E7" i="28"/>
  <c r="F7" i="28" s="1"/>
  <c r="D15" i="28"/>
  <c r="F35" i="14"/>
  <c r="H35" i="14" s="1"/>
  <c r="F34" i="14"/>
  <c r="H34" i="14" s="1"/>
  <c r="F33" i="14"/>
  <c r="H33" i="14" s="1"/>
  <c r="F32" i="14"/>
  <c r="H32" i="14" s="1"/>
  <c r="F31" i="14"/>
  <c r="H31" i="14" s="1"/>
  <c r="F30" i="14"/>
  <c r="H30" i="14" s="1"/>
  <c r="G18" i="14"/>
  <c r="D18" i="14"/>
  <c r="I9" i="40" l="1"/>
  <c r="H36" i="14"/>
  <c r="A9" i="40" s="1"/>
  <c r="E9" i="40" l="1"/>
  <c r="G9" i="40"/>
  <c r="D9" i="40" l="1"/>
  <c r="E11" i="24" l="1"/>
  <c r="J9" i="40" s="1"/>
  <c r="K9" i="4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A7" authorId="0" shapeId="0" xr:uid="{00000000-0006-0000-0500-000001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Затраты на оплату труда (с начислениями) работников, непосредственно связанных с оказанием услуги 
</t>
        </r>
      </text>
    </comment>
    <comment ref="B7" authorId="0" shapeId="0" xr:uid="{00000000-0006-0000-0500-000002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Материальные запасы </t>
        </r>
      </text>
    </comment>
    <comment ref="C7" authorId="0" shapeId="0" xr:uid="{00000000-0006-0000-0500-000003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командировки сотрудников, непоср связ-х
</t>
        </r>
      </text>
    </comment>
    <comment ref="D7" authorId="0" shapeId="0" xr:uid="{00000000-0006-0000-0500-000004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Затраты на коммунальные услуги</t>
        </r>
      </text>
    </comment>
    <comment ref="E7" authorId="0" shapeId="0" xr:uid="{00000000-0006-0000-0500-000005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содерж недвиж имущ
</t>
        </r>
      </text>
    </comment>
    <comment ref="F7" authorId="0" shapeId="0" xr:uid="{00000000-0006-0000-0500-000006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содерж особо ценного движ имущества</t>
        </r>
      </text>
    </comment>
    <comment ref="G7" authorId="0" shapeId="0" xr:uid="{00000000-0006-0000-0500-000007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услуги связи</t>
        </r>
      </text>
    </comment>
    <comment ref="H7" authorId="0" shapeId="0" xr:uid="{00000000-0006-0000-0500-000008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транспорт усл</t>
        </r>
      </text>
    </comment>
    <comment ref="I7" authorId="0" shapeId="0" xr:uid="{00000000-0006-0000-0500-000009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оплата труда персонала, не связ</t>
        </r>
      </text>
    </comment>
    <comment ref="J7" authorId="0" shapeId="0" xr:uid="{00000000-0006-0000-0500-00000A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все остальное, включая команд, не связанных
</t>
        </r>
      </text>
    </comment>
    <comment ref="J9" authorId="0" shapeId="0" xr:uid="{00000000-0006-0000-0500-00000B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226 часть+мамочки+853 8807+112 88070
</t>
        </r>
      </text>
    </comment>
  </commentList>
</comments>
</file>

<file path=xl/sharedStrings.xml><?xml version="1.0" encoding="utf-8"?>
<sst xmlns="http://schemas.openxmlformats.org/spreadsheetml/2006/main" count="545" uniqueCount="268">
  <si>
    <t>Должности по штатному расписанию</t>
  </si>
  <si>
    <t>З/п на одну ставку (ФОТ)</t>
  </si>
  <si>
    <t>Кол-во ставок</t>
  </si>
  <si>
    <t>Количество затраченных человеко-часов</t>
  </si>
  <si>
    <t>кол-во ставок)</t>
  </si>
  <si>
    <t>Стоимость 1 человека-часа</t>
  </si>
  <si>
    <t>Нормативные затраты</t>
  </si>
  <si>
    <t>6 = 4 ÷ 5</t>
  </si>
  <si>
    <t>Количество ставок</t>
  </si>
  <si>
    <t>Работники, непосредственно НЕ связанные с оказанием услуги</t>
  </si>
  <si>
    <t>Ед. изм. нормы</t>
  </si>
  <si>
    <t>Затраты на коммунальные услуги</t>
  </si>
  <si>
    <t>Наименование коммунальных услуг</t>
  </si>
  <si>
    <t>Норматив-ный объем</t>
  </si>
  <si>
    <t>Тариф (цена), рублей</t>
  </si>
  <si>
    <t>Электроэнергия</t>
  </si>
  <si>
    <t>кВт час.</t>
  </si>
  <si>
    <t>Теплоэнергия</t>
  </si>
  <si>
    <t>Гкал</t>
  </si>
  <si>
    <t>Затраты на содержание объектов недвижимого имущества</t>
  </si>
  <si>
    <t>Используются укрупненные группы затрат</t>
  </si>
  <si>
    <t>Наименование затрат</t>
  </si>
  <si>
    <t>договор</t>
  </si>
  <si>
    <t>Наименование услуг связи</t>
  </si>
  <si>
    <t>Месяцев</t>
  </si>
  <si>
    <t>Абонентская связь</t>
  </si>
  <si>
    <t>ИТОГО УСЛУГИ СВЯЗИ</t>
  </si>
  <si>
    <t>Наименование транспортных услуг</t>
  </si>
  <si>
    <t>ИТОГО РАБОТНИКИ, НЕ СВЯЗАННЫЕ С ОКАЗАНИЕМ УСЛУГ</t>
  </si>
  <si>
    <t>Прочие затраты</t>
  </si>
  <si>
    <t>Затраты на общехозяйственные нужды, руб.</t>
  </si>
  <si>
    <t>Работники, непосредственно связанные с оказанием работы</t>
  </si>
  <si>
    <t>Норма трудозатрат на выполнение работы (человеко-часов)</t>
  </si>
  <si>
    <t>Затраты на  услуги связи</t>
  </si>
  <si>
    <t>Предоставление сети интернет</t>
  </si>
  <si>
    <t>Гбайт</t>
  </si>
  <si>
    <t xml:space="preserve">Ед. </t>
  </si>
  <si>
    <t>4 = 2 * 3</t>
  </si>
  <si>
    <t>5 = 4 * 12 * 1,302</t>
  </si>
  <si>
    <t xml:space="preserve">ФОТ с учетом количества ставок </t>
  </si>
  <si>
    <t>Затраты, непосредственно связанные с оказанием работы руб.</t>
  </si>
  <si>
    <t>Рекомендуемый метод распределения общ-х затрат: время использования имущ. комплекса</t>
  </si>
  <si>
    <t>Затраты на оплату труда (с начислениями) работников, непосредственно связанных с выполнением работы</t>
  </si>
  <si>
    <t>Общее полезное время использования: Количество рабочих часов в год</t>
  </si>
  <si>
    <t>Рекомендуемый метод распределения общ-х затрат: время использования имущ. Комплекса</t>
  </si>
  <si>
    <t xml:space="preserve">Командировочные  расходы непосредственно НЕ связанных с выполнением работы </t>
  </si>
  <si>
    <t xml:space="preserve">Затраты на оплату труда (с начислениями) работников, непосредственно НЕ связанных с выполнением работы </t>
  </si>
  <si>
    <t>Нормативный объем</t>
  </si>
  <si>
    <t xml:space="preserve">Нормативные затраты на выполнение работы :  </t>
  </si>
  <si>
    <t>Работа:</t>
  </si>
  <si>
    <r>
      <t xml:space="preserve">5 = 3 </t>
    </r>
    <r>
      <rPr>
        <sz val="12"/>
        <rFont val="Arial"/>
        <family val="2"/>
        <charset val="204"/>
      </rPr>
      <t>×</t>
    </r>
    <r>
      <rPr>
        <sz val="12"/>
        <rFont val="Times New Roman"/>
        <family val="1"/>
        <charset val="204"/>
      </rPr>
      <t xml:space="preserve"> 4</t>
    </r>
  </si>
  <si>
    <r>
      <t>м</t>
    </r>
    <r>
      <rPr>
        <vertAlign val="superscript"/>
        <sz val="12"/>
        <rFont val="Times New Roman"/>
        <family val="1"/>
        <charset val="204"/>
      </rPr>
      <t>3</t>
    </r>
  </si>
  <si>
    <t xml:space="preserve">ИТОГО транспортные  УСЛУГИ </t>
  </si>
  <si>
    <t>Учреждение: Муниципальное бюджетноефизкультурно-оздоровительное  учреждение   «Бассейн «Аяхта» Северо- Енисейского района»</t>
  </si>
  <si>
    <t>Обеспечение доступа к объектам спорта (бассейн)</t>
  </si>
  <si>
    <t>Врач-специалист</t>
  </si>
  <si>
    <t>Старшая медицинская сестра</t>
  </si>
  <si>
    <t>Медицинская сестра</t>
  </si>
  <si>
    <t>Администратор</t>
  </si>
  <si>
    <t>Инструктор по спорту</t>
  </si>
  <si>
    <t>Аппаратчик химводоочистки</t>
  </si>
  <si>
    <t>Инженер</t>
  </si>
  <si>
    <t>Электрик</t>
  </si>
  <si>
    <t>Рабочий по обслуживанию здания</t>
  </si>
  <si>
    <t>Гардеробщик</t>
  </si>
  <si>
    <t>Уборщик служебных помещений</t>
  </si>
  <si>
    <t>Дворник</t>
  </si>
  <si>
    <t>Планируемое число  в год: (показатель объема работы - 1)</t>
  </si>
  <si>
    <t>Переговоры по району</t>
  </si>
  <si>
    <t>мин.</t>
  </si>
  <si>
    <t>Переговоры по краю</t>
  </si>
  <si>
    <t>Договор Почта России (марки)</t>
  </si>
  <si>
    <t>Материальные запасы и особоценное движимое имущество</t>
  </si>
  <si>
    <t>Ед изм нормы</t>
  </si>
  <si>
    <t>Затраты на прочие работы и услуги</t>
  </si>
  <si>
    <t xml:space="preserve">ИТОГО </t>
  </si>
  <si>
    <t>8 = 6 × 7</t>
  </si>
  <si>
    <t>Наименование показателя объема: 1 работа</t>
  </si>
  <si>
    <t xml:space="preserve">(ФОТ × 12 мес × 1,302  ÷ </t>
  </si>
  <si>
    <t xml:space="preserve">7= 2 × 12 ×1,302÷ </t>
  </si>
  <si>
    <t xml:space="preserve">8 = 6× 7 </t>
  </si>
  <si>
    <t>Наименование показателя объема : 1 работа</t>
  </si>
  <si>
    <r>
      <t xml:space="preserve">8 = 6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7</t>
    </r>
  </si>
  <si>
    <t>шт.</t>
  </si>
  <si>
    <t>Бумага А4</t>
  </si>
  <si>
    <t>Средство для стекол</t>
  </si>
  <si>
    <t xml:space="preserve">Наименование запасов </t>
  </si>
  <si>
    <r>
      <t xml:space="preserve">9 = 6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7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8</t>
    </r>
  </si>
  <si>
    <t>Оплата проезда к месту коммандировки  (8 команд. в год )</t>
  </si>
  <si>
    <t>Найм жилья в командировке (8 команд. в год )</t>
  </si>
  <si>
    <t>Суточные при служебных коммандировках (8 команд. в год )*5 дн.</t>
  </si>
  <si>
    <t>Тряпка для окон</t>
  </si>
  <si>
    <t>Приложение № 1</t>
  </si>
  <si>
    <t>продукция к дню защиты детей + 9 мая</t>
  </si>
  <si>
    <t>фильтры к вентиляц установке</t>
  </si>
  <si>
    <t>Порошковое чистящее средство</t>
  </si>
  <si>
    <t>Чистящее средство</t>
  </si>
  <si>
    <t>Мыло хозяйственное</t>
  </si>
  <si>
    <t>Порошок стиральный</t>
  </si>
  <si>
    <t xml:space="preserve">Губка для посуды </t>
  </si>
  <si>
    <t xml:space="preserve">Щетка утюжок </t>
  </si>
  <si>
    <t xml:space="preserve">Тряпка для пола </t>
  </si>
  <si>
    <t xml:space="preserve">Швабра </t>
  </si>
  <si>
    <t xml:space="preserve">Щетка для мытья окон  </t>
  </si>
  <si>
    <t xml:space="preserve">Салфетка для всех видов уборки </t>
  </si>
  <si>
    <t>Метла усиленная</t>
  </si>
  <si>
    <t xml:space="preserve">Стакан одноразовый </t>
  </si>
  <si>
    <t>Средство для посуды 5 л.</t>
  </si>
  <si>
    <t xml:space="preserve">Мыло жидкое с дезинфицируюбщим эффектом 1,0кг </t>
  </si>
  <si>
    <t>Регенерирующий крем для рук</t>
  </si>
  <si>
    <t>Договор на обслуживание систем речевого оповещения</t>
  </si>
  <si>
    <t>Вывоз снега с территории</t>
  </si>
  <si>
    <t>ИТОГО</t>
  </si>
  <si>
    <t>Договор на проведение лабораторных исследований проб воды</t>
  </si>
  <si>
    <t>Договор на техническое обслуживание (АКВА БОНА)</t>
  </si>
  <si>
    <t>Договор по проверке эффективности работы вентиляционных систем</t>
  </si>
  <si>
    <t>Заведующий</t>
  </si>
  <si>
    <t>Заместитель заведующего по АХЧ</t>
  </si>
  <si>
    <t>Затраты на прочие общехозяйственные нужды не включаются  вр\ расчет, тк запланированы по кцср 0910000000 "расходы за счет доходов от иной приносящей доход деятельности"</t>
  </si>
  <si>
    <t>Фонд заработной платы – в соответствии со штатным расписанием (с учетом стимулирующих выплат и замещения сотрудника на период отпуска) по каждой группе должностей. Начисления на ФОТ – коэффициент 1,302</t>
  </si>
  <si>
    <t>Значения</t>
  </si>
  <si>
    <t>натуральных норм, необходимых для определения базовых нормативов затрат на оказание муниципальной работы</t>
  </si>
  <si>
    <t>Наименование муниципальной услуги</t>
  </si>
  <si>
    <t>Уникальный номер реестровой записи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</si>
  <si>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</si>
  <si>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</si>
  <si>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</si>
  <si>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1.Натуральные нормы, непосредственно связанные с оказанием услуги</t>
  </si>
  <si>
    <t>1.1 Работники непосредственно связанные с оказанием муниципальной услуги</t>
  </si>
  <si>
    <t>шт.ед</t>
  </si>
  <si>
    <t>1.2 Командировочные расходы работников, которые принимают непосредственное участие в оказании муниципальной услуги</t>
  </si>
  <si>
    <t>1.3 Материальные запасы и особо ценное движимое имущество , потребляемое (используемое) в процессе оказания услуги</t>
  </si>
  <si>
    <t>2.Натуральные нормы на общехозяйственные нужды</t>
  </si>
  <si>
    <t>2.1Коммунальные услуги</t>
  </si>
  <si>
    <t>кВт час</t>
  </si>
  <si>
    <t>м.куб</t>
  </si>
  <si>
    <t>2.2 Содержание объектов недвижимого имущества, необходимого для выполнения муниципального задания</t>
  </si>
  <si>
    <t>2.3 Услуги связи</t>
  </si>
  <si>
    <t>2.4 Работники, которые не принимают непосредственного участия в оказании муниципальной услуги</t>
  </si>
  <si>
    <t>шт. ед</t>
  </si>
  <si>
    <t>2.6 Командировочные расходы работников, которые не принимают непосредственного участия в оказании муниципальной услуги</t>
  </si>
  <si>
    <t>2.7 Затраты на транспортные услуги</t>
  </si>
  <si>
    <t>046490000132D0250033038100000000000001100101</t>
  </si>
  <si>
    <t>2.8 Затраты на прочие общехозяйственные нужды не включаются  вр\ расчет, тк запланированы по кцср 0910000000 "расходы за счет доходов от иной приносящей доход деятельности"</t>
  </si>
  <si>
    <t>Договор на дизенсекцию и дератизацию</t>
  </si>
  <si>
    <t>Учреждение: Муниципальное бюджетное физкультурно-оздоровительное  учреждение   «Бассейн «Аяхта» Северо- Енисейского района»</t>
  </si>
  <si>
    <t>ОТ1</t>
  </si>
  <si>
    <t>ПМз</t>
  </si>
  <si>
    <t>ИЗ</t>
  </si>
  <si>
    <t>КУ</t>
  </si>
  <si>
    <t>СНИ</t>
  </si>
  <si>
    <t>СОЦДИ</t>
  </si>
  <si>
    <t>УС</t>
  </si>
  <si>
    <t>ТУ</t>
  </si>
  <si>
    <t>ОТ2</t>
  </si>
  <si>
    <t>ПЗ</t>
  </si>
  <si>
    <t>особоценное движимое имущество</t>
  </si>
  <si>
    <t>дог</t>
  </si>
  <si>
    <t>Прочие выплаты</t>
  </si>
  <si>
    <t>Численность получателей</t>
  </si>
  <si>
    <t>Количество выплат в год на 1 сотрудника</t>
  </si>
  <si>
    <t>Размер выплаты в мес</t>
  </si>
  <si>
    <t>Сумма выплаты</t>
  </si>
  <si>
    <t>Пособие по уходу за ребенком до 3-х лет</t>
  </si>
  <si>
    <t>Итого</t>
  </si>
  <si>
    <t>Средства на повышение оплаты труда</t>
  </si>
  <si>
    <t>Сумма выделенной компенсации</t>
  </si>
  <si>
    <t>Заместитель заведующего</t>
  </si>
  <si>
    <t>страховые взносы</t>
  </si>
  <si>
    <t>Штатное расписание: 28,3 человек</t>
  </si>
  <si>
    <t>гипохлорит натрия   (40 кг)</t>
  </si>
  <si>
    <t>Эквиталл  30л (34 кг)</t>
  </si>
  <si>
    <t>Экви - минус  30л (34 кг)</t>
  </si>
  <si>
    <t>Экви - плюс  30л (34 кг)</t>
  </si>
  <si>
    <t>Альгитинн  непенящийся, быстродействующее жидкое средство для уничтожения водорослей, канистра 10 л.</t>
  </si>
  <si>
    <t>Клин Борт спрей 0,75л</t>
  </si>
  <si>
    <t>Таблетки DPD 1, для определения уровня Cl (10 шт.)  для анализатора, Bayrol</t>
  </si>
  <si>
    <t>Таблетки Phenol Red, для определения уровня pH (10 шт), для анализатора, Bayrol</t>
  </si>
  <si>
    <t>Таблетки DPD 1, для определения уровня Cl (10 шт.)  для фотометра, Bayrol</t>
  </si>
  <si>
    <t>Таблетки Alka-M, для определения уровня общей щелочности (10 шт), для фотометра, Bayrol</t>
  </si>
  <si>
    <t>Бумага офисная</t>
  </si>
  <si>
    <t>упак</t>
  </si>
  <si>
    <t>Настройка системы кондиционирования</t>
  </si>
  <si>
    <t>Обезвреживание мед отходов класса Б</t>
  </si>
  <si>
    <t>Водоснабжение</t>
  </si>
  <si>
    <t>водоотведение</t>
  </si>
  <si>
    <t>м3</t>
  </si>
  <si>
    <t>Сумма выделенной компенсации МРОТ</t>
  </si>
  <si>
    <t>Рабочий по комплексному обслуживанию здания</t>
  </si>
  <si>
    <t>Количество штатных единиц</t>
  </si>
  <si>
    <t>1</t>
  </si>
  <si>
    <t>Заместитель заведующего АХЧ</t>
  </si>
  <si>
    <t>(плановое задание 2019 года)</t>
  </si>
  <si>
    <t>В данном учреждении  планируются</t>
  </si>
  <si>
    <t>8 коммандировок в год</t>
  </si>
  <si>
    <t>ТКО</t>
  </si>
  <si>
    <t>единицы измерения нормы</t>
  </si>
  <si>
    <t>Тариф (рублей</t>
  </si>
  <si>
    <t>отделочные работы в чаше бассейна</t>
  </si>
  <si>
    <t>Поверка и настройка приборов учета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</si>
  <si>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</si>
  <si>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Средства на повышение с 1 октября 2019 года на 4,3 процента заработной платы работников бюджетной сферы Красноярского края за исключением заработной платы отдельных категорий работников, увеличение оплаты труда которых осуществляется в соответствии с указами Президента Российской Федерации, предусматривающими мероприятия по повышению заработной платы, а также в связи с увеличением региональных выплат и (или) выплат, обеспечивающих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</si>
  <si>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 xml:space="preserve">Заведующий </t>
  </si>
  <si>
    <t>Заместитель заведующего по административно-хозяйственной части</t>
  </si>
  <si>
    <t>Нормативные затраты на оказание услуги, руб.</t>
  </si>
  <si>
    <t>Возмещение мед осмотра (112/212)</t>
  </si>
  <si>
    <t>Договор на прохождение предварительного медицинского осмотра (244/226)</t>
  </si>
  <si>
    <t>Договор на прохождение периодического медицинского осмотра (244/226)</t>
  </si>
  <si>
    <t>Услуги СЕМИС (объявления, поздравления) (244/226)</t>
  </si>
  <si>
    <t>Услуги Семис подписка на газету(244/226)</t>
  </si>
  <si>
    <t>Оказание охранных услуг (тревожная кнопка) (244/226)</t>
  </si>
  <si>
    <t>Договор по проверке эффективности работы вентиляционных систем(244/226)</t>
  </si>
  <si>
    <t>Программный доступ к офд (244/226)</t>
  </si>
  <si>
    <t>Диагностика бытовой и оргтехники для определения возможности ее дальнейшего использования (244/226)</t>
  </si>
  <si>
    <t>Оплата полиса страхования владельца опасного объекта (244/226)</t>
  </si>
  <si>
    <t>Оплата пени, штрафов (853/291)</t>
  </si>
  <si>
    <t>Договор на техническое обслуживание систем безопасности (рекупиратор, видеонаблюдения, пожарные извещатели)</t>
  </si>
  <si>
    <t>Оплата проезда к месту командировки  (8 команд. в год )</t>
  </si>
  <si>
    <t>Проживание при служебных командировках (8 команд. в год)</t>
  </si>
  <si>
    <t>Суточные при служебных командировках (8 команд. в год ).</t>
  </si>
  <si>
    <t>переговоры по району, мин</t>
  </si>
  <si>
    <t>Переговоры за пределами района,мин</t>
  </si>
  <si>
    <t>Абоненская плата за услуги связи, номеров</t>
  </si>
  <si>
    <t xml:space="preserve">Абоненская плата за услуги Интернет </t>
  </si>
  <si>
    <t>Почтовые конверты</t>
  </si>
  <si>
    <t>по должностному окладу</t>
  </si>
  <si>
    <t>региональная выплата</t>
  </si>
  <si>
    <t>Рабочих часов в год: 1 780,6 часа – производственный календарь на 2020 год</t>
  </si>
  <si>
    <t>Кран шаровый DN 100</t>
  </si>
  <si>
    <t>Оплата услуг сопровождающего при подвозе детей</t>
  </si>
  <si>
    <t>наименование услуг</t>
  </si>
  <si>
    <t>Затраты на  финансовое обеспечение дополнительными мерами по обеспечению доступности объектов спорта для жителей Северо-Енисейсмкого района, обучению плаванию для всех</t>
  </si>
  <si>
    <t>(1 780,6 часа ×</t>
  </si>
  <si>
    <t>1 780,6 часов)</t>
  </si>
  <si>
    <t>4 = 3 × 1 780,6</t>
  </si>
  <si>
    <t>2.5 Затраты на  финансовое обеспечение дополнительными мерами по обеспечению доступности объектов спорта для жителей Северо-Енисейсмкого района, обучению плаванию для всех</t>
  </si>
  <si>
    <t>Таблетки для фотометра</t>
  </si>
  <si>
    <t>Магнето</t>
  </si>
  <si>
    <t>Ручка рычага поворота желоба</t>
  </si>
  <si>
    <t>Ручка рычага поворота желоба верх половина</t>
  </si>
  <si>
    <t>Шплинт рычага</t>
  </si>
  <si>
    <t>Кардан соединительный рычага</t>
  </si>
  <si>
    <t>Удлинитель рычага поворота желоба</t>
  </si>
  <si>
    <t>Втулка кронштейна рычага</t>
  </si>
  <si>
    <t>Червяк рычага поворота желоба</t>
  </si>
  <si>
    <t>Шайба червяка</t>
  </si>
  <si>
    <t>Вал привода</t>
  </si>
  <si>
    <t>Колесо фрикциона</t>
  </si>
  <si>
    <t>Втулка корпуса колеса</t>
  </si>
  <si>
    <t>Подшипник крепления оси</t>
  </si>
  <si>
    <t>Подшипник дифференциала</t>
  </si>
  <si>
    <t>Ремень привода хода</t>
  </si>
  <si>
    <t>Ремент шнека</t>
  </si>
  <si>
    <t>Рукоятка</t>
  </si>
  <si>
    <t>Костюм «Сити-Мастер»</t>
  </si>
  <si>
    <t>Костюм зимний «Скаймастер 1</t>
  </si>
  <si>
    <t xml:space="preserve">Сапоги зимние «Тюмень» </t>
  </si>
  <si>
    <t xml:space="preserve">Фартук женский </t>
  </si>
  <si>
    <t xml:space="preserve">Костюм «Медик» </t>
  </si>
  <si>
    <t xml:space="preserve">запасные части для снегоуборочной машины </t>
  </si>
  <si>
    <t>шт</t>
  </si>
  <si>
    <t>специальная оценка условий труда</t>
  </si>
  <si>
    <t>процедура управления профессиональными рисками</t>
  </si>
  <si>
    <t>теплосети, энергоустановки (244/226)</t>
  </si>
  <si>
    <t>обучение инструктора</t>
  </si>
  <si>
    <t xml:space="preserve">к Приказу отдела физической культуры, спорта и молодежной политики Северо-Енисейского района от 03.07.2020 № 44-ос "О внесении изменений в приказ  от  20.12.2019 № 110-ОС " Об утверждении нормативов затрат, натуральных норм по муниципальным работам, выполняемым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средств"         </t>
  </si>
  <si>
    <t>на 06.07. 2020 год</t>
  </si>
  <si>
    <t xml:space="preserve">Приложение №1/1                                                                                                                                         к Приказу отдела физической культуры, спорта и молодежной политики Северо-Енисейского района от 29.01.2020 № 4-ос "О внесении изменений в приказ  от 06..2019 № 110-ОС    "Об утверждении нормативов затрат, натуральных норм по муниципальным работам, выполняемым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средств"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</si>
</sst>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р_._-;\-* #,##0.00_р_._-;_-* &quot;-&quot;??_р_._-;_-@_-"/>
    <numFmt numFmtId="165" formatCode="#,##0.0"/>
    <numFmt numFmtId="166" formatCode="#,##0.00000"/>
    <numFmt numFmtId="167" formatCode="_-* #,##0.00\ _р_._-;\-* #,##0.00\ _р_._-;_-* &quot;-&quot;??\ _р_._-;_-@_-"/>
    <numFmt numFmtId="168" formatCode="0.000"/>
    <numFmt numFmtId="169" formatCode="_-* #,##0.00_₽_-;\-* #,##0.00_₽_-;_-* &quot;-&quot;??_₽_-;_-@_-"/>
  </numFmts>
  <fonts count="48" x14ac:knownFonts="1">
    <font>
      <sz val="11"/>
      <color theme="1"/>
      <name val="Calibri"/>
      <family val="2"/>
      <scheme val="minor"/>
    </font>
    <font>
      <sz val="2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vertAlign val="superscript"/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name val="Arial Cyr"/>
      <charset val="204"/>
    </font>
    <font>
      <sz val="12"/>
      <color theme="1"/>
      <name val="Calibri"/>
      <family val="2"/>
      <scheme val="minor"/>
    </font>
    <font>
      <b/>
      <i/>
      <sz val="12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Arial Cyr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i/>
      <sz val="12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sz val="10.5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0.5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1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CE6F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000000"/>
      </patternFill>
    </fill>
  </fills>
  <borders count="4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8" fillId="0" borderId="0"/>
  </cellStyleXfs>
  <cellXfs count="363">
    <xf numFmtId="0" fontId="0" fillId="0" borderId="0" xfId="0"/>
    <xf numFmtId="4" fontId="0" fillId="0" borderId="0" xfId="0" applyNumberFormat="1"/>
    <xf numFmtId="4" fontId="5" fillId="5" borderId="7" xfId="0" applyNumberFormat="1" applyFont="1" applyFill="1" applyBorder="1" applyAlignment="1">
      <alignment horizontal="center" vertical="center" wrapText="1" readingOrder="1"/>
    </xf>
    <xf numFmtId="0" fontId="6" fillId="5" borderId="0" xfId="0" applyFont="1" applyFill="1" applyAlignment="1">
      <alignment horizontal="left" vertical="top" readingOrder="1"/>
    </xf>
    <xf numFmtId="0" fontId="11" fillId="5" borderId="0" xfId="0" applyFont="1" applyFill="1" applyAlignment="1">
      <alignment vertical="top"/>
    </xf>
    <xf numFmtId="0" fontId="0" fillId="0" borderId="0" xfId="0" applyFont="1"/>
    <xf numFmtId="0" fontId="14" fillId="0" borderId="0" xfId="0" applyFont="1" applyAlignment="1">
      <alignment vertical="top" wrapText="1"/>
    </xf>
    <xf numFmtId="0" fontId="13" fillId="3" borderId="1" xfId="0" applyFont="1" applyFill="1" applyBorder="1" applyAlignment="1">
      <alignment horizontal="center" vertical="center" wrapText="1" readingOrder="1"/>
    </xf>
    <xf numFmtId="4" fontId="9" fillId="5" borderId="1" xfId="0" applyNumberFormat="1" applyFont="1" applyFill="1" applyBorder="1" applyAlignment="1">
      <alignment horizontal="center" vertical="center" wrapText="1" readingOrder="1"/>
    </xf>
    <xf numFmtId="0" fontId="0" fillId="5" borderId="0" xfId="0" applyFont="1" applyFill="1"/>
    <xf numFmtId="0" fontId="6" fillId="4" borderId="0" xfId="0" applyFont="1" applyFill="1"/>
    <xf numFmtId="0" fontId="6" fillId="5" borderId="0" xfId="0" applyFont="1" applyFill="1" applyBorder="1" applyAlignment="1">
      <alignment horizontal="left" vertical="top" wrapText="1" readingOrder="1"/>
    </xf>
    <xf numFmtId="0" fontId="6" fillId="5" borderId="0" xfId="0" applyFont="1" applyFill="1" applyBorder="1" applyAlignment="1">
      <alignment horizontal="right" vertical="top" wrapText="1" readingOrder="1"/>
    </xf>
    <xf numFmtId="4" fontId="11" fillId="5" borderId="0" xfId="0" applyNumberFormat="1" applyFont="1" applyFill="1" applyAlignment="1">
      <alignment vertical="top"/>
    </xf>
    <xf numFmtId="0" fontId="16" fillId="4" borderId="0" xfId="0" applyFont="1" applyFill="1" applyAlignment="1">
      <alignment vertical="top"/>
    </xf>
    <xf numFmtId="0" fontId="10" fillId="5" borderId="0" xfId="0" applyFont="1" applyFill="1"/>
    <xf numFmtId="0" fontId="9" fillId="5" borderId="0" xfId="0" applyFont="1" applyFill="1" applyAlignment="1">
      <alignment horizontal="left" vertical="center" readingOrder="1"/>
    </xf>
    <xf numFmtId="0" fontId="9" fillId="5" borderId="0" xfId="0" applyFont="1" applyFill="1" applyAlignment="1"/>
    <xf numFmtId="0" fontId="9" fillId="5" borderId="0" xfId="0" applyFont="1" applyFill="1"/>
    <xf numFmtId="0" fontId="21" fillId="4" borderId="0" xfId="0" applyFont="1" applyFill="1"/>
    <xf numFmtId="0" fontId="23" fillId="4" borderId="0" xfId="0" applyFont="1" applyFill="1"/>
    <xf numFmtId="0" fontId="7" fillId="5" borderId="7" xfId="0" applyFont="1" applyFill="1" applyBorder="1"/>
    <xf numFmtId="0" fontId="7" fillId="5" borderId="7" xfId="0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/>
    </xf>
    <xf numFmtId="0" fontId="7" fillId="5" borderId="0" xfId="0" applyFont="1" applyFill="1"/>
    <xf numFmtId="0" fontId="7" fillId="5" borderId="7" xfId="0" applyFont="1" applyFill="1" applyBorder="1" applyAlignment="1">
      <alignment horizontal="center" vertical="top"/>
    </xf>
    <xf numFmtId="0" fontId="19" fillId="5" borderId="0" xfId="0" applyFont="1" applyFill="1"/>
    <xf numFmtId="0" fontId="7" fillId="5" borderId="0" xfId="0" applyFont="1" applyFill="1" applyAlignment="1">
      <alignment horizontal="center"/>
    </xf>
    <xf numFmtId="4" fontId="6" fillId="5" borderId="7" xfId="0" applyNumberFormat="1" applyFont="1" applyFill="1" applyBorder="1" applyAlignment="1">
      <alignment horizontal="center" vertical="top" wrapText="1" readingOrder="1"/>
    </xf>
    <xf numFmtId="0" fontId="7" fillId="5" borderId="7" xfId="0" applyFont="1" applyFill="1" applyBorder="1" applyAlignment="1">
      <alignment wrapText="1"/>
    </xf>
    <xf numFmtId="4" fontId="6" fillId="5" borderId="7" xfId="0" applyNumberFormat="1" applyFont="1" applyFill="1" applyBorder="1" applyAlignment="1">
      <alignment horizontal="center" vertical="top"/>
    </xf>
    <xf numFmtId="0" fontId="6" fillId="5" borderId="7" xfId="0" applyFont="1" applyFill="1" applyBorder="1" applyAlignment="1">
      <alignment horizontal="center" vertical="top" wrapText="1"/>
    </xf>
    <xf numFmtId="166" fontId="6" fillId="5" borderId="7" xfId="0" applyNumberFormat="1" applyFont="1" applyFill="1" applyBorder="1" applyAlignment="1">
      <alignment horizontal="center" vertical="top" wrapText="1" readingOrder="1"/>
    </xf>
    <xf numFmtId="0" fontId="6" fillId="5" borderId="7" xfId="0" applyFont="1" applyFill="1" applyBorder="1" applyAlignment="1">
      <alignment horizontal="justify" vertical="top" wrapText="1" readingOrder="1"/>
    </xf>
    <xf numFmtId="0" fontId="9" fillId="5" borderId="7" xfId="0" applyFont="1" applyFill="1" applyBorder="1" applyAlignment="1">
      <alignment wrapText="1"/>
    </xf>
    <xf numFmtId="3" fontId="9" fillId="5" borderId="7" xfId="0" applyNumberFormat="1" applyFont="1" applyFill="1" applyBorder="1" applyAlignment="1">
      <alignment horizontal="center" vertical="center" wrapText="1" readingOrder="1"/>
    </xf>
    <xf numFmtId="4" fontId="9" fillId="5" borderId="7" xfId="0" applyNumberFormat="1" applyFont="1" applyFill="1" applyBorder="1" applyAlignment="1">
      <alignment horizontal="center" vertical="center" wrapText="1" readingOrder="1"/>
    </xf>
    <xf numFmtId="0" fontId="22" fillId="5" borderId="7" xfId="0" applyFont="1" applyFill="1" applyBorder="1" applyAlignment="1">
      <alignment vertical="center" wrapText="1" readingOrder="1"/>
    </xf>
    <xf numFmtId="4" fontId="22" fillId="5" borderId="7" xfId="0" applyNumberFormat="1" applyFont="1" applyFill="1" applyBorder="1" applyAlignment="1">
      <alignment vertical="center" wrapText="1" readingOrder="1"/>
    </xf>
    <xf numFmtId="0" fontId="9" fillId="5" borderId="7" xfId="0" applyFont="1" applyFill="1" applyBorder="1" applyAlignment="1">
      <alignment horizontal="justify" vertical="center" wrapText="1" readingOrder="1"/>
    </xf>
    <xf numFmtId="0" fontId="9" fillId="5" borderId="7" xfId="0" applyFont="1" applyFill="1" applyBorder="1" applyAlignment="1">
      <alignment horizontal="center" vertical="center" wrapText="1" readingOrder="1"/>
    </xf>
    <xf numFmtId="0" fontId="7" fillId="5" borderId="7" xfId="0" applyFont="1" applyFill="1" applyBorder="1" applyAlignment="1">
      <alignment horizontal="center"/>
    </xf>
    <xf numFmtId="0" fontId="14" fillId="0" borderId="0" xfId="0" applyFont="1" applyAlignment="1">
      <alignment horizontal="center"/>
    </xf>
    <xf numFmtId="0" fontId="9" fillId="5" borderId="7" xfId="0" applyFont="1" applyFill="1" applyBorder="1" applyAlignment="1">
      <alignment vertical="top" wrapText="1"/>
    </xf>
    <xf numFmtId="0" fontId="9" fillId="5" borderId="7" xfId="0" applyFont="1" applyFill="1" applyBorder="1" applyAlignment="1">
      <alignment vertical="top" wrapText="1" readingOrder="1"/>
    </xf>
    <xf numFmtId="0" fontId="24" fillId="5" borderId="7" xfId="0" applyFont="1" applyFill="1" applyBorder="1" applyAlignment="1">
      <alignment horizontal="left" wrapText="1"/>
    </xf>
    <xf numFmtId="0" fontId="9" fillId="5" borderId="7" xfId="0" applyFont="1" applyFill="1" applyBorder="1" applyAlignment="1">
      <alignment horizontal="left" wrapText="1"/>
    </xf>
    <xf numFmtId="0" fontId="24" fillId="5" borderId="7" xfId="0" applyFont="1" applyFill="1" applyBorder="1" applyAlignment="1">
      <alignment vertical="center" wrapText="1"/>
    </xf>
    <xf numFmtId="0" fontId="35" fillId="5" borderId="7" xfId="0" applyFont="1" applyFill="1" applyBorder="1" applyAlignment="1">
      <alignment vertical="top" wrapText="1"/>
    </xf>
    <xf numFmtId="0" fontId="26" fillId="5" borderId="7" xfId="0" applyFont="1" applyFill="1" applyBorder="1" applyAlignment="1">
      <alignment wrapText="1"/>
    </xf>
    <xf numFmtId="0" fontId="26" fillId="5" borderId="7" xfId="0" applyFont="1" applyFill="1" applyBorder="1" applyAlignment="1">
      <alignment horizontal="justify" vertical="center" wrapText="1" readingOrder="1"/>
    </xf>
    <xf numFmtId="0" fontId="36" fillId="5" borderId="7" xfId="0" applyFont="1" applyFill="1" applyBorder="1"/>
    <xf numFmtId="0" fontId="36" fillId="5" borderId="7" xfId="0" applyFont="1" applyFill="1" applyBorder="1" applyAlignment="1">
      <alignment wrapText="1"/>
    </xf>
    <xf numFmtId="0" fontId="0" fillId="5" borderId="0" xfId="0" applyFill="1"/>
    <xf numFmtId="0" fontId="34" fillId="5" borderId="0" xfId="0" applyFont="1" applyFill="1" applyAlignment="1">
      <alignment wrapText="1"/>
    </xf>
    <xf numFmtId="0" fontId="14" fillId="5" borderId="7" xfId="0" applyFont="1" applyFill="1" applyBorder="1" applyAlignment="1">
      <alignment horizontal="center" wrapText="1"/>
    </xf>
    <xf numFmtId="0" fontId="14" fillId="5" borderId="7" xfId="0" applyFont="1" applyFill="1" applyBorder="1" applyAlignment="1">
      <alignment wrapText="1"/>
    </xf>
    <xf numFmtId="0" fontId="14" fillId="5" borderId="7" xfId="0" applyFont="1" applyFill="1" applyBorder="1" applyAlignment="1">
      <alignment horizontal="center"/>
    </xf>
    <xf numFmtId="16" fontId="14" fillId="5" borderId="7" xfId="0" applyNumberFormat="1" applyFont="1" applyFill="1" applyBorder="1" applyAlignment="1">
      <alignment horizontal="center" wrapText="1"/>
    </xf>
    <xf numFmtId="0" fontId="27" fillId="5" borderId="7" xfId="0" applyFont="1" applyFill="1" applyBorder="1" applyAlignment="1">
      <alignment horizontal="center"/>
    </xf>
    <xf numFmtId="0" fontId="29" fillId="5" borderId="7" xfId="0" applyFont="1" applyFill="1" applyBorder="1"/>
    <xf numFmtId="0" fontId="29" fillId="5" borderId="7" xfId="0" applyFont="1" applyFill="1" applyBorder="1" applyAlignment="1">
      <alignment horizontal="center"/>
    </xf>
    <xf numFmtId="168" fontId="29" fillId="5" borderId="7" xfId="0" applyNumberFormat="1" applyFont="1" applyFill="1" applyBorder="1" applyAlignment="1">
      <alignment horizontal="center" wrapText="1"/>
    </xf>
    <xf numFmtId="0" fontId="26" fillId="5" borderId="11" xfId="0" applyFont="1" applyFill="1" applyBorder="1" applyAlignment="1">
      <alignment horizontal="left" wrapText="1"/>
    </xf>
    <xf numFmtId="0" fontId="26" fillId="5" borderId="7" xfId="0" applyFont="1" applyFill="1" applyBorder="1" applyAlignment="1">
      <alignment horizontal="left" wrapText="1"/>
    </xf>
    <xf numFmtId="0" fontId="6" fillId="4" borderId="7" xfId="0" applyFont="1" applyFill="1" applyBorder="1" applyAlignment="1">
      <alignment horizontal="center" vertical="center" wrapText="1" readingOrder="1"/>
    </xf>
    <xf numFmtId="1" fontId="26" fillId="5" borderId="11" xfId="0" applyNumberFormat="1" applyFont="1" applyFill="1" applyBorder="1" applyAlignment="1">
      <alignment horizontal="left" wrapText="1"/>
    </xf>
    <xf numFmtId="0" fontId="0" fillId="5" borderId="7" xfId="0" applyFill="1" applyBorder="1"/>
    <xf numFmtId="0" fontId="17" fillId="5" borderId="0" xfId="0" applyFont="1" applyFill="1"/>
    <xf numFmtId="0" fontId="17" fillId="5" borderId="0" xfId="0" applyFont="1" applyFill="1" applyBorder="1"/>
    <xf numFmtId="4" fontId="3" fillId="5" borderId="0" xfId="0" applyNumberFormat="1" applyFont="1" applyFill="1" applyBorder="1" applyAlignment="1" applyProtection="1">
      <alignment horizontal="right" vertical="top" wrapText="1"/>
    </xf>
    <xf numFmtId="4" fontId="18" fillId="5" borderId="0" xfId="0" applyNumberFormat="1" applyFont="1" applyFill="1" applyBorder="1" applyAlignment="1" applyProtection="1">
      <alignment horizontal="right" vertical="top" wrapText="1"/>
    </xf>
    <xf numFmtId="4" fontId="17" fillId="5" borderId="0" xfId="0" applyNumberFormat="1" applyFont="1" applyFill="1"/>
    <xf numFmtId="0" fontId="1" fillId="5" borderId="0" xfId="0" applyFont="1" applyFill="1" applyAlignment="1">
      <alignment vertical="center" wrapText="1" readingOrder="1"/>
    </xf>
    <xf numFmtId="4" fontId="0" fillId="5" borderId="0" xfId="0" applyNumberFormat="1" applyFill="1"/>
    <xf numFmtId="0" fontId="15" fillId="2" borderId="4" xfId="0" applyFont="1" applyFill="1" applyBorder="1" applyAlignment="1">
      <alignment horizontal="center" vertical="center" wrapText="1" readingOrder="1"/>
    </xf>
    <xf numFmtId="0" fontId="15" fillId="2" borderId="7" xfId="0" applyFont="1" applyFill="1" applyBorder="1" applyAlignment="1">
      <alignment vertical="center" wrapText="1" readingOrder="1"/>
    </xf>
    <xf numFmtId="0" fontId="15" fillId="2" borderId="7" xfId="0" applyFont="1" applyFill="1" applyBorder="1" applyAlignment="1">
      <alignment horizontal="center" vertical="center" wrapText="1" readingOrder="1"/>
    </xf>
    <xf numFmtId="0" fontId="15" fillId="2" borderId="3" xfId="0" applyFont="1" applyFill="1" applyBorder="1" applyAlignment="1">
      <alignment horizontal="center" vertical="center" wrapText="1" readingOrder="1"/>
    </xf>
    <xf numFmtId="0" fontId="15" fillId="2" borderId="1" xfId="0" applyFont="1" applyFill="1" applyBorder="1" applyAlignment="1">
      <alignment horizontal="center" vertical="center" wrapText="1" readingOrder="1"/>
    </xf>
    <xf numFmtId="0" fontId="15" fillId="2" borderId="0" xfId="0" applyFont="1" applyFill="1" applyBorder="1" applyAlignment="1">
      <alignment horizontal="center" vertical="center" wrapText="1" readingOrder="1"/>
    </xf>
    <xf numFmtId="0" fontId="15" fillId="6" borderId="7" xfId="0" applyFont="1" applyFill="1" applyBorder="1" applyAlignment="1">
      <alignment horizontal="center" vertical="center" wrapText="1" readingOrder="1"/>
    </xf>
    <xf numFmtId="4" fontId="9" fillId="5" borderId="4" xfId="0" applyNumberFormat="1" applyFont="1" applyFill="1" applyBorder="1" applyAlignment="1">
      <alignment vertical="center" wrapText="1" readingOrder="1"/>
    </xf>
    <xf numFmtId="4" fontId="9" fillId="5" borderId="7" xfId="0" applyNumberFormat="1" applyFont="1" applyFill="1" applyBorder="1" applyAlignment="1">
      <alignment vertical="center" wrapText="1" readingOrder="1"/>
    </xf>
    <xf numFmtId="4" fontId="9" fillId="5" borderId="3" xfId="0" applyNumberFormat="1" applyFont="1" applyFill="1" applyBorder="1" applyAlignment="1">
      <alignment horizontal="center" vertical="center" wrapText="1" readingOrder="1"/>
    </xf>
    <xf numFmtId="0" fontId="39" fillId="5" borderId="7" xfId="0" applyFont="1" applyFill="1" applyBorder="1"/>
    <xf numFmtId="0" fontId="7" fillId="5" borderId="0" xfId="0" applyFont="1" applyFill="1" applyBorder="1" applyAlignment="1">
      <alignment wrapText="1"/>
    </xf>
    <xf numFmtId="4" fontId="5" fillId="4" borderId="0" xfId="0" applyNumberFormat="1" applyFont="1" applyFill="1" applyBorder="1" applyAlignment="1">
      <alignment horizontal="center" vertical="center" wrapText="1" readingOrder="1"/>
    </xf>
    <xf numFmtId="4" fontId="6" fillId="4" borderId="7" xfId="0" applyNumberFormat="1" applyFont="1" applyFill="1" applyBorder="1" applyAlignment="1">
      <alignment horizontal="center" vertical="center" wrapText="1" readingOrder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41" fillId="5" borderId="7" xfId="0" applyFont="1" applyFill="1" applyBorder="1" applyAlignment="1">
      <alignment vertical="top" wrapText="1"/>
    </xf>
    <xf numFmtId="0" fontId="40" fillId="5" borderId="7" xfId="0" applyFont="1" applyFill="1" applyBorder="1" applyAlignment="1">
      <alignment vertical="top" wrapText="1"/>
    </xf>
    <xf numFmtId="0" fontId="6" fillId="5" borderId="0" xfId="0" applyFont="1" applyFill="1" applyBorder="1" applyAlignment="1">
      <alignment horizontal="center" vertical="top" wrapText="1" readingOrder="1"/>
    </xf>
    <xf numFmtId="4" fontId="5" fillId="5" borderId="0" xfId="0" applyNumberFormat="1" applyFont="1" applyFill="1" applyBorder="1" applyAlignment="1">
      <alignment horizontal="center" vertical="top" wrapText="1" readingOrder="1"/>
    </xf>
    <xf numFmtId="0" fontId="2" fillId="5" borderId="0" xfId="0" applyFont="1" applyFill="1" applyBorder="1" applyAlignment="1">
      <alignment vertical="top" wrapText="1"/>
    </xf>
    <xf numFmtId="0" fontId="6" fillId="5" borderId="7" xfId="0" applyFont="1" applyFill="1" applyBorder="1" applyAlignment="1">
      <alignment vertical="center" wrapText="1" readingOrder="1"/>
    </xf>
    <xf numFmtId="0" fontId="11" fillId="5" borderId="7" xfId="0" applyFont="1" applyFill="1" applyBorder="1" applyAlignment="1">
      <alignment vertical="top"/>
    </xf>
    <xf numFmtId="2" fontId="6" fillId="5" borderId="7" xfId="0" applyNumberFormat="1" applyFont="1" applyFill="1" applyBorder="1" applyAlignment="1">
      <alignment horizontal="center" vertical="top" wrapText="1" readingOrder="1"/>
    </xf>
    <xf numFmtId="0" fontId="5" fillId="5" borderId="0" xfId="0" applyFont="1" applyFill="1" applyBorder="1" applyAlignment="1">
      <alignment horizontal="center" vertical="top" wrapText="1" readingOrder="1"/>
    </xf>
    <xf numFmtId="0" fontId="42" fillId="5" borderId="7" xfId="0" applyFont="1" applyFill="1" applyBorder="1" applyAlignment="1">
      <alignment vertical="top"/>
    </xf>
    <xf numFmtId="2" fontId="5" fillId="5" borderId="7" xfId="0" applyNumberFormat="1" applyFont="1" applyFill="1" applyBorder="1" applyAlignment="1">
      <alignment horizontal="center" vertical="top" wrapText="1" readingOrder="1"/>
    </xf>
    <xf numFmtId="2" fontId="42" fillId="5" borderId="7" xfId="0" applyNumberFormat="1" applyFont="1" applyFill="1" applyBorder="1" applyAlignment="1">
      <alignment vertical="top"/>
    </xf>
    <xf numFmtId="0" fontId="19" fillId="5" borderId="10" xfId="0" applyFont="1" applyFill="1" applyBorder="1" applyAlignment="1"/>
    <xf numFmtId="0" fontId="7" fillId="5" borderId="7" xfId="0" applyFont="1" applyFill="1" applyBorder="1" applyAlignment="1">
      <alignment horizontal="center"/>
    </xf>
    <xf numFmtId="0" fontId="40" fillId="5" borderId="7" xfId="0" applyFont="1" applyFill="1" applyBorder="1" applyAlignment="1">
      <alignment horizontal="center" vertical="top" wrapText="1"/>
    </xf>
    <xf numFmtId="167" fontId="7" fillId="5" borderId="7" xfId="1" applyNumberFormat="1" applyFont="1" applyFill="1" applyBorder="1" applyAlignment="1">
      <alignment horizontal="center"/>
    </xf>
    <xf numFmtId="0" fontId="40" fillId="5" borderId="0" xfId="0" applyFont="1" applyFill="1" applyBorder="1" applyAlignment="1">
      <alignment horizontal="center" vertical="top" wrapText="1"/>
    </xf>
    <xf numFmtId="0" fontId="7" fillId="5" borderId="11" xfId="0" applyFont="1" applyFill="1" applyBorder="1" applyAlignment="1">
      <alignment horizontal="center"/>
    </xf>
    <xf numFmtId="0" fontId="6" fillId="5" borderId="7" xfId="0" applyFont="1" applyFill="1" applyBorder="1" applyAlignment="1">
      <alignment horizontal="left" vertical="top" wrapText="1" readingOrder="1"/>
    </xf>
    <xf numFmtId="0" fontId="6" fillId="5" borderId="0" xfId="0" applyFont="1" applyFill="1" applyBorder="1" applyAlignment="1">
      <alignment vertical="center" wrapText="1" readingOrder="1"/>
    </xf>
    <xf numFmtId="4" fontId="5" fillId="5" borderId="0" xfId="0" applyNumberFormat="1" applyFont="1" applyFill="1" applyBorder="1" applyAlignment="1">
      <alignment horizontal="center" vertical="center" wrapText="1" readingOrder="1"/>
    </xf>
    <xf numFmtId="0" fontId="43" fillId="5" borderId="11" xfId="0" applyFont="1" applyFill="1" applyBorder="1" applyAlignment="1">
      <alignment vertical="top"/>
    </xf>
    <xf numFmtId="0" fontId="41" fillId="5" borderId="7" xfId="0" applyFont="1" applyFill="1" applyBorder="1" applyAlignment="1">
      <alignment horizontal="center" vertical="top"/>
    </xf>
    <xf numFmtId="0" fontId="43" fillId="5" borderId="7" xfId="0" applyFont="1" applyFill="1" applyBorder="1" applyAlignment="1">
      <alignment horizontal="center" vertical="top"/>
    </xf>
    <xf numFmtId="0" fontId="42" fillId="5" borderId="0" xfId="0" applyFont="1" applyFill="1" applyBorder="1" applyAlignment="1">
      <alignment vertical="top"/>
    </xf>
    <xf numFmtId="2" fontId="5" fillId="5" borderId="0" xfId="0" applyNumberFormat="1" applyFont="1" applyFill="1" applyBorder="1" applyAlignment="1">
      <alignment horizontal="center" vertical="top" wrapText="1" readingOrder="1"/>
    </xf>
    <xf numFmtId="2" fontId="42" fillId="5" borderId="0" xfId="0" applyNumberFormat="1" applyFont="1" applyFill="1" applyBorder="1" applyAlignment="1">
      <alignment vertical="top"/>
    </xf>
    <xf numFmtId="0" fontId="6" fillId="5" borderId="8" xfId="0" applyFont="1" applyFill="1" applyBorder="1" applyAlignment="1">
      <alignment horizontal="left" vertical="top" wrapText="1" readingOrder="1"/>
    </xf>
    <xf numFmtId="16" fontId="30" fillId="5" borderId="7" xfId="0" applyNumberFormat="1" applyFont="1" applyFill="1" applyBorder="1" applyAlignment="1">
      <alignment horizontal="left" wrapText="1"/>
    </xf>
    <xf numFmtId="49" fontId="30" fillId="5" borderId="7" xfId="0" applyNumberFormat="1" applyFont="1" applyFill="1" applyBorder="1" applyAlignment="1">
      <alignment horizontal="left" wrapText="1"/>
    </xf>
    <xf numFmtId="0" fontId="45" fillId="5" borderId="0" xfId="0" applyFont="1" applyFill="1" applyBorder="1" applyAlignment="1">
      <alignment vertical="top" wrapText="1"/>
    </xf>
    <xf numFmtId="0" fontId="41" fillId="5" borderId="13" xfId="0" applyFont="1" applyFill="1" applyBorder="1" applyAlignment="1">
      <alignment vertical="top" wrapText="1"/>
    </xf>
    <xf numFmtId="4" fontId="22" fillId="5" borderId="1" xfId="0" applyNumberFormat="1" applyFont="1" applyFill="1" applyBorder="1" applyAlignment="1">
      <alignment horizontal="center" vertical="center" wrapText="1" readingOrder="1"/>
    </xf>
    <xf numFmtId="0" fontId="7" fillId="5" borderId="12" xfId="0" applyFont="1" applyFill="1" applyBorder="1" applyAlignment="1">
      <alignment horizontal="center" vertical="center"/>
    </xf>
    <xf numFmtId="4" fontId="6" fillId="5" borderId="7" xfId="0" applyNumberFormat="1" applyFont="1" applyFill="1" applyBorder="1" applyAlignment="1">
      <alignment horizontal="center" vertical="center" wrapText="1" readingOrder="1"/>
    </xf>
    <xf numFmtId="0" fontId="7" fillId="5" borderId="15" xfId="0" applyFont="1" applyFill="1" applyBorder="1" applyAlignment="1">
      <alignment vertical="center"/>
    </xf>
    <xf numFmtId="0" fontId="7" fillId="5" borderId="13" xfId="0" applyFont="1" applyFill="1" applyBorder="1" applyAlignment="1">
      <alignment horizontal="center" wrapText="1"/>
    </xf>
    <xf numFmtId="0" fontId="19" fillId="5" borderId="0" xfId="0" applyFont="1" applyFill="1" applyAlignment="1">
      <alignment vertical="center" wrapText="1"/>
    </xf>
    <xf numFmtId="0" fontId="7" fillId="5" borderId="0" xfId="0" applyFont="1" applyFill="1" applyBorder="1" applyAlignment="1">
      <alignment horizontal="left" vertical="center"/>
    </xf>
    <xf numFmtId="0" fontId="7" fillId="5" borderId="11" xfId="0" applyFont="1" applyFill="1" applyBorder="1" applyAlignment="1">
      <alignment horizontal="center" vertical="top" wrapText="1" readingOrder="1"/>
    </xf>
    <xf numFmtId="0" fontId="7" fillId="5" borderId="12" xfId="0" applyFont="1" applyFill="1" applyBorder="1" applyAlignment="1">
      <alignment horizontal="center" vertical="top" wrapText="1" readingOrder="1"/>
    </xf>
    <xf numFmtId="0" fontId="7" fillId="5" borderId="11" xfId="0" applyFont="1" applyFill="1" applyBorder="1" applyAlignment="1">
      <alignment horizontal="center" vertical="top"/>
    </xf>
    <xf numFmtId="0" fontId="7" fillId="5" borderId="0" xfId="0" applyFont="1" applyFill="1" applyBorder="1"/>
    <xf numFmtId="0" fontId="7" fillId="5" borderId="0" xfId="0" applyFont="1" applyFill="1" applyAlignment="1">
      <alignment vertical="center" readingOrder="1"/>
    </xf>
    <xf numFmtId="0" fontId="7" fillId="5" borderId="10" xfId="0" applyFont="1" applyFill="1" applyBorder="1" applyAlignment="1"/>
    <xf numFmtId="165" fontId="7" fillId="5" borderId="7" xfId="0" applyNumberFormat="1" applyFont="1" applyFill="1" applyBorder="1" applyAlignment="1">
      <alignment horizontal="center" vertical="center" wrapText="1" readingOrder="1"/>
    </xf>
    <xf numFmtId="0" fontId="7" fillId="5" borderId="15" xfId="0" applyFont="1" applyFill="1" applyBorder="1" applyAlignment="1">
      <alignment vertical="center" wrapText="1"/>
    </xf>
    <xf numFmtId="4" fontId="7" fillId="5" borderId="7" xfId="0" applyNumberFormat="1" applyFont="1" applyFill="1" applyBorder="1" applyAlignment="1">
      <alignment horizontal="center" vertical="center" wrapText="1" readingOrder="1"/>
    </xf>
    <xf numFmtId="0" fontId="7" fillId="5" borderId="9" xfId="0" applyFont="1" applyFill="1" applyBorder="1" applyAlignment="1">
      <alignment vertical="top" wrapText="1"/>
    </xf>
    <xf numFmtId="0" fontId="7" fillId="5" borderId="14" xfId="0" applyFont="1" applyFill="1" applyBorder="1" applyAlignment="1">
      <alignment vertical="center" wrapText="1" readingOrder="1"/>
    </xf>
    <xf numFmtId="0" fontId="7" fillId="5" borderId="11" xfId="0" applyFont="1" applyFill="1" applyBorder="1" applyAlignment="1">
      <alignment vertical="center" wrapText="1" readingOrder="1"/>
    </xf>
    <xf numFmtId="4" fontId="19" fillId="5" borderId="7" xfId="0" applyNumberFormat="1" applyFont="1" applyFill="1" applyBorder="1" applyAlignment="1">
      <alignment horizontal="center" vertical="center" wrapText="1" readingOrder="1"/>
    </xf>
    <xf numFmtId="0" fontId="7" fillId="5" borderId="0" xfId="0" applyFont="1" applyFill="1" applyBorder="1" applyAlignment="1">
      <alignment vertical="center" wrapText="1" readingOrder="1"/>
    </xf>
    <xf numFmtId="4" fontId="19" fillId="5" borderId="0" xfId="0" applyNumberFormat="1" applyFont="1" applyFill="1" applyBorder="1" applyAlignment="1">
      <alignment horizontal="center" vertical="center" wrapText="1" readingOrder="1"/>
    </xf>
    <xf numFmtId="0" fontId="14" fillId="5" borderId="13" xfId="0" applyFont="1" applyFill="1" applyBorder="1" applyAlignment="1">
      <alignment vertical="top" wrapText="1" readingOrder="1"/>
    </xf>
    <xf numFmtId="0" fontId="40" fillId="5" borderId="14" xfId="0" applyFont="1" applyFill="1" applyBorder="1" applyAlignment="1">
      <alignment vertical="top" wrapText="1"/>
    </xf>
    <xf numFmtId="4" fontId="40" fillId="5" borderId="7" xfId="0" applyNumberFormat="1" applyFont="1" applyFill="1" applyBorder="1" applyAlignment="1">
      <alignment horizontal="center" vertical="center" wrapText="1"/>
    </xf>
    <xf numFmtId="49" fontId="40" fillId="5" borderId="14" xfId="0" applyNumberFormat="1" applyFont="1" applyFill="1" applyBorder="1" applyAlignment="1">
      <alignment vertical="top" wrapText="1"/>
    </xf>
    <xf numFmtId="4" fontId="40" fillId="5" borderId="11" xfId="0" applyNumberFormat="1" applyFont="1" applyFill="1" applyBorder="1" applyAlignment="1">
      <alignment horizontal="center" vertical="center" wrapText="1"/>
    </xf>
    <xf numFmtId="167" fontId="19" fillId="5" borderId="20" xfId="1" applyNumberFormat="1" applyFont="1" applyFill="1" applyBorder="1" applyAlignment="1"/>
    <xf numFmtId="167" fontId="19" fillId="5" borderId="10" xfId="1" applyNumberFormat="1" applyFont="1" applyFill="1" applyBorder="1" applyAlignment="1">
      <alignment horizontal="center"/>
    </xf>
    <xf numFmtId="4" fontId="40" fillId="5" borderId="0" xfId="0" applyNumberFormat="1" applyFont="1" applyFill="1" applyBorder="1" applyAlignment="1">
      <alignment horizontal="center" vertical="center" wrapText="1"/>
    </xf>
    <xf numFmtId="164" fontId="19" fillId="5" borderId="7" xfId="0" applyNumberFormat="1" applyFont="1" applyFill="1" applyBorder="1" applyAlignment="1"/>
    <xf numFmtId="164" fontId="19" fillId="5" borderId="0" xfId="0" applyNumberFormat="1" applyFont="1" applyFill="1" applyBorder="1" applyAlignment="1"/>
    <xf numFmtId="4" fontId="40" fillId="5" borderId="0" xfId="0" applyNumberFormat="1" applyFont="1" applyFill="1" applyBorder="1" applyAlignment="1">
      <alignment horizontal="center" vertical="center"/>
    </xf>
    <xf numFmtId="0" fontId="43" fillId="5" borderId="0" xfId="0" applyFont="1" applyFill="1" applyBorder="1" applyAlignment="1">
      <alignment horizontal="left" vertical="top"/>
    </xf>
    <xf numFmtId="4" fontId="41" fillId="5" borderId="7" xfId="0" applyNumberFormat="1" applyFont="1" applyFill="1" applyBorder="1" applyAlignment="1">
      <alignment horizontal="left" vertical="top"/>
    </xf>
    <xf numFmtId="0" fontId="41" fillId="5" borderId="7" xfId="0" applyFont="1" applyFill="1" applyBorder="1" applyAlignment="1">
      <alignment horizontal="left" vertical="top"/>
    </xf>
    <xf numFmtId="4" fontId="41" fillId="5" borderId="9" xfId="0" applyNumberFormat="1" applyFont="1" applyFill="1" applyBorder="1" applyAlignment="1">
      <alignment horizontal="left" vertical="top"/>
    </xf>
    <xf numFmtId="0" fontId="41" fillId="5" borderId="7" xfId="0" applyFont="1" applyFill="1" applyBorder="1" applyAlignment="1">
      <alignment vertical="top"/>
    </xf>
    <xf numFmtId="0" fontId="41" fillId="5" borderId="13" xfId="0" applyFont="1" applyFill="1" applyBorder="1" applyAlignment="1">
      <alignment horizontal="center" vertical="top"/>
    </xf>
    <xf numFmtId="164" fontId="41" fillId="5" borderId="7" xfId="1" applyFont="1" applyFill="1" applyBorder="1" applyAlignment="1">
      <alignment horizontal="left" vertical="top"/>
    </xf>
    <xf numFmtId="164" fontId="41" fillId="5" borderId="7" xfId="1" applyFont="1" applyFill="1" applyBorder="1" applyAlignment="1">
      <alignment vertical="top"/>
    </xf>
    <xf numFmtId="169" fontId="6" fillId="5" borderId="7" xfId="0" applyNumberFormat="1" applyFont="1" applyFill="1" applyBorder="1" applyAlignment="1">
      <alignment horizontal="center" vertical="center" wrapText="1" readingOrder="1"/>
    </xf>
    <xf numFmtId="169" fontId="7" fillId="5" borderId="7" xfId="0" applyNumberFormat="1" applyFont="1" applyFill="1" applyBorder="1"/>
    <xf numFmtId="0" fontId="7" fillId="5" borderId="0" xfId="0" applyFont="1" applyFill="1" applyAlignment="1">
      <alignment horizontal="left" vertical="center"/>
    </xf>
    <xf numFmtId="0" fontId="7" fillId="5" borderId="10" xfId="0" applyFont="1" applyFill="1" applyBorder="1" applyAlignment="1">
      <alignment horizontal="left"/>
    </xf>
    <xf numFmtId="0" fontId="7" fillId="5" borderId="0" xfId="0" applyFont="1" applyFill="1" applyAlignment="1">
      <alignment horizontal="left" vertical="center" readingOrder="1"/>
    </xf>
    <xf numFmtId="0" fontId="7" fillId="5" borderId="7" xfId="0" applyFont="1" applyFill="1" applyBorder="1" applyAlignment="1">
      <alignment horizontal="center" vertical="top" wrapText="1" readingOrder="1"/>
    </xf>
    <xf numFmtId="0" fontId="7" fillId="5" borderId="7" xfId="0" applyFont="1" applyFill="1" applyBorder="1" applyAlignment="1">
      <alignment horizontal="left" vertical="top" wrapText="1"/>
    </xf>
    <xf numFmtId="0" fontId="7" fillId="5" borderId="7" xfId="0" applyFont="1" applyFill="1" applyBorder="1" applyAlignment="1">
      <alignment horizontal="left" vertical="top"/>
    </xf>
    <xf numFmtId="0" fontId="7" fillId="5" borderId="8" xfId="0" applyFont="1" applyFill="1" applyBorder="1" applyAlignment="1">
      <alignment horizontal="center" vertical="center" wrapText="1" readingOrder="1"/>
    </xf>
    <xf numFmtId="0" fontId="46" fillId="5" borderId="0" xfId="0" applyFont="1" applyFill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 readingOrder="1"/>
    </xf>
    <xf numFmtId="0" fontId="7" fillId="5" borderId="7" xfId="0" applyFont="1" applyFill="1" applyBorder="1" applyAlignment="1">
      <alignment horizontal="left"/>
    </xf>
    <xf numFmtId="0" fontId="40" fillId="5" borderId="7" xfId="0" applyFont="1" applyFill="1" applyBorder="1" applyAlignment="1">
      <alignment horizontal="left" vertical="top" wrapText="1"/>
    </xf>
    <xf numFmtId="0" fontId="6" fillId="5" borderId="7" xfId="0" applyFont="1" applyFill="1" applyBorder="1" applyAlignment="1">
      <alignment horizontal="center" vertical="top" wrapText="1" readingOrder="1"/>
    </xf>
    <xf numFmtId="0" fontId="6" fillId="5" borderId="7" xfId="0" applyFont="1" applyFill="1" applyBorder="1" applyAlignment="1">
      <alignment horizontal="center" vertical="center" wrapText="1" readingOrder="1"/>
    </xf>
    <xf numFmtId="0" fontId="6" fillId="5" borderId="9" xfId="0" applyFont="1" applyFill="1" applyBorder="1" applyAlignment="1">
      <alignment horizontal="center" vertical="center" wrapText="1" readingOrder="1"/>
    </xf>
    <xf numFmtId="0" fontId="7" fillId="5" borderId="7" xfId="0" applyFont="1" applyFill="1" applyBorder="1" applyAlignment="1">
      <alignment horizontal="center" wrapText="1"/>
    </xf>
    <xf numFmtId="0" fontId="9" fillId="5" borderId="7" xfId="0" applyFont="1" applyFill="1" applyBorder="1" applyAlignment="1">
      <alignment horizontal="center" vertical="center" wrapText="1" readingOrder="1"/>
    </xf>
    <xf numFmtId="169" fontId="42" fillId="5" borderId="0" xfId="0" applyNumberFormat="1" applyFont="1" applyFill="1" applyBorder="1" applyAlignment="1">
      <alignment vertical="top"/>
    </xf>
    <xf numFmtId="0" fontId="41" fillId="5" borderId="21" xfId="0" applyFont="1" applyFill="1" applyBorder="1" applyAlignment="1">
      <alignment vertical="top" wrapText="1"/>
    </xf>
    <xf numFmtId="0" fontId="41" fillId="5" borderId="7" xfId="0" applyFont="1" applyFill="1" applyBorder="1" applyAlignment="1">
      <alignment horizontal="center" vertical="center"/>
    </xf>
    <xf numFmtId="4" fontId="41" fillId="5" borderId="7" xfId="0" applyNumberFormat="1" applyFont="1" applyFill="1" applyBorder="1" applyAlignment="1">
      <alignment horizontal="center" vertical="center"/>
    </xf>
    <xf numFmtId="2" fontId="41" fillId="5" borderId="7" xfId="0" applyNumberFormat="1" applyFont="1" applyFill="1" applyBorder="1" applyAlignment="1">
      <alignment horizontal="center" vertical="top" wrapText="1"/>
    </xf>
    <xf numFmtId="0" fontId="41" fillId="5" borderId="9" xfId="0" applyFont="1" applyFill="1" applyBorder="1" applyAlignment="1">
      <alignment horizontal="left" vertical="top"/>
    </xf>
    <xf numFmtId="0" fontId="41" fillId="5" borderId="8" xfId="0" applyFont="1" applyFill="1" applyBorder="1" applyAlignment="1">
      <alignment horizontal="left" vertical="top"/>
    </xf>
    <xf numFmtId="4" fontId="41" fillId="5" borderId="8" xfId="0" applyNumberFormat="1" applyFont="1" applyFill="1" applyBorder="1" applyAlignment="1">
      <alignment horizontal="left" vertical="top"/>
    </xf>
    <xf numFmtId="4" fontId="9" fillId="5" borderId="11" xfId="0" applyNumberFormat="1" applyFont="1" applyFill="1" applyBorder="1" applyAlignment="1">
      <alignment horizontal="center" vertical="center" wrapText="1" readingOrder="1"/>
    </xf>
    <xf numFmtId="4" fontId="22" fillId="5" borderId="9" xfId="0" applyNumberFormat="1" applyFont="1" applyFill="1" applyBorder="1" applyAlignment="1">
      <alignment vertical="center" wrapText="1" readingOrder="1"/>
    </xf>
    <xf numFmtId="4" fontId="41" fillId="5" borderId="7" xfId="0" applyNumberFormat="1" applyFont="1" applyFill="1" applyBorder="1" applyAlignment="1">
      <alignment horizontal="center" vertical="top"/>
    </xf>
    <xf numFmtId="4" fontId="41" fillId="5" borderId="7" xfId="1" applyNumberFormat="1" applyFont="1" applyFill="1" applyBorder="1" applyAlignment="1">
      <alignment horizontal="center" vertical="top"/>
    </xf>
    <xf numFmtId="2" fontId="41" fillId="5" borderId="7" xfId="0" applyNumberFormat="1" applyFont="1" applyFill="1" applyBorder="1" applyAlignment="1">
      <alignment horizontal="center" vertical="top"/>
    </xf>
    <xf numFmtId="4" fontId="41" fillId="5" borderId="33" xfId="0" applyNumberFormat="1" applyFont="1" applyFill="1" applyBorder="1" applyAlignment="1">
      <alignment horizontal="left" vertical="top"/>
    </xf>
    <xf numFmtId="164" fontId="41" fillId="5" borderId="9" xfId="1" applyFont="1" applyFill="1" applyBorder="1" applyAlignment="1">
      <alignment horizontal="left" vertical="top"/>
    </xf>
    <xf numFmtId="164" fontId="41" fillId="5" borderId="33" xfId="1" applyFont="1" applyFill="1" applyBorder="1" applyAlignment="1">
      <alignment horizontal="left" vertical="top"/>
    </xf>
    <xf numFmtId="49" fontId="41" fillId="5" borderId="7" xfId="0" applyNumberFormat="1" applyFont="1" applyFill="1" applyBorder="1" applyAlignment="1">
      <alignment vertical="top" wrapText="1"/>
    </xf>
    <xf numFmtId="3" fontId="29" fillId="5" borderId="7" xfId="0" applyNumberFormat="1" applyFont="1" applyFill="1" applyBorder="1" applyAlignment="1">
      <alignment horizontal="center" vertical="center" wrapText="1"/>
    </xf>
    <xf numFmtId="165" fontId="29" fillId="5" borderId="7" xfId="0" applyNumberFormat="1" applyFont="1" applyFill="1" applyBorder="1" applyAlignment="1">
      <alignment horizontal="center" vertical="center" wrapText="1"/>
    </xf>
    <xf numFmtId="4" fontId="41" fillId="5" borderId="7" xfId="0" applyNumberFormat="1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wrapText="1" readingOrder="1"/>
    </xf>
    <xf numFmtId="0" fontId="9" fillId="5" borderId="7" xfId="0" applyFont="1" applyFill="1" applyBorder="1" applyAlignment="1">
      <alignment wrapText="1" readingOrder="1"/>
    </xf>
    <xf numFmtId="0" fontId="9" fillId="5" borderId="3" xfId="0" applyFont="1" applyFill="1" applyBorder="1" applyAlignment="1">
      <alignment horizontal="center" wrapText="1" readingOrder="1"/>
    </xf>
    <xf numFmtId="0" fontId="9" fillId="5" borderId="1" xfId="0" applyFont="1" applyFill="1" applyBorder="1" applyAlignment="1">
      <alignment horizontal="center" wrapText="1" readingOrder="1"/>
    </xf>
    <xf numFmtId="0" fontId="9" fillId="3" borderId="1" xfId="0" applyFont="1" applyFill="1" applyBorder="1" applyAlignment="1">
      <alignment horizontal="center" wrapText="1" readingOrder="1"/>
    </xf>
    <xf numFmtId="2" fontId="26" fillId="5" borderId="11" xfId="0" applyNumberFormat="1" applyFont="1" applyFill="1" applyBorder="1" applyAlignment="1">
      <alignment horizontal="left" wrapText="1"/>
    </xf>
    <xf numFmtId="169" fontId="6" fillId="5" borderId="26" xfId="0" applyNumberFormat="1" applyFont="1" applyFill="1" applyBorder="1" applyAlignment="1">
      <alignment horizontal="center" vertical="center" wrapText="1"/>
    </xf>
    <xf numFmtId="169" fontId="6" fillId="5" borderId="31" xfId="0" applyNumberFormat="1" applyFont="1" applyFill="1" applyBorder="1" applyAlignment="1">
      <alignment horizontal="center" vertical="center" wrapText="1"/>
    </xf>
    <xf numFmtId="169" fontId="6" fillId="5" borderId="34" xfId="0" applyNumberFormat="1" applyFont="1" applyFill="1" applyBorder="1" applyAlignment="1">
      <alignment horizontal="center" vertical="center" wrapText="1"/>
    </xf>
    <xf numFmtId="4" fontId="19" fillId="5" borderId="7" xfId="0" applyNumberFormat="1" applyFont="1" applyFill="1" applyBorder="1"/>
    <xf numFmtId="169" fontId="7" fillId="5" borderId="7" xfId="0" applyNumberFormat="1" applyFont="1" applyFill="1" applyBorder="1" applyAlignment="1">
      <alignment horizontal="center"/>
    </xf>
    <xf numFmtId="4" fontId="6" fillId="5" borderId="7" xfId="0" applyNumberFormat="1" applyFont="1" applyFill="1" applyBorder="1" applyAlignment="1">
      <alignment vertical="center" wrapText="1"/>
    </xf>
    <xf numFmtId="0" fontId="6" fillId="5" borderId="7" xfId="0" applyFont="1" applyFill="1" applyBorder="1" applyAlignment="1">
      <alignment horizontal="left" vertical="center" wrapText="1"/>
    </xf>
    <xf numFmtId="0" fontId="6" fillId="5" borderId="9" xfId="0" applyFont="1" applyFill="1" applyBorder="1" applyAlignment="1">
      <alignment horizontal="left" vertical="center" wrapText="1"/>
    </xf>
    <xf numFmtId="0" fontId="6" fillId="5" borderId="8" xfId="0" applyFont="1" applyFill="1" applyBorder="1" applyAlignment="1">
      <alignment horizontal="left" vertical="center" wrapText="1"/>
    </xf>
    <xf numFmtId="0" fontId="6" fillId="5" borderId="0" xfId="0" applyFont="1" applyFill="1" applyAlignment="1">
      <alignment wrapText="1"/>
    </xf>
    <xf numFmtId="0" fontId="6" fillId="5" borderId="0" xfId="0" applyFont="1" applyFill="1"/>
    <xf numFmtId="0" fontId="5" fillId="5" borderId="7" xfId="0" applyFont="1" applyFill="1" applyBorder="1" applyAlignment="1">
      <alignment vertical="center" wrapText="1" readingOrder="1"/>
    </xf>
    <xf numFmtId="0" fontId="41" fillId="5" borderId="22" xfId="0" applyFont="1" applyFill="1" applyBorder="1" applyAlignment="1">
      <alignment vertical="top" wrapText="1"/>
    </xf>
    <xf numFmtId="0" fontId="9" fillId="5" borderId="21" xfId="0" applyFont="1" applyFill="1" applyBorder="1" applyAlignment="1">
      <alignment vertical="top" wrapText="1"/>
    </xf>
    <xf numFmtId="0" fontId="41" fillId="5" borderId="32" xfId="0" applyFont="1" applyFill="1" applyBorder="1" applyAlignment="1">
      <alignment vertical="top" wrapText="1"/>
    </xf>
    <xf numFmtId="0" fontId="41" fillId="5" borderId="33" xfId="0" applyFont="1" applyFill="1" applyBorder="1" applyAlignment="1">
      <alignment vertical="top" wrapText="1"/>
    </xf>
    <xf numFmtId="0" fontId="41" fillId="5" borderId="33" xfId="0" applyFont="1" applyFill="1" applyBorder="1" applyAlignment="1">
      <alignment horizontal="center" vertical="center"/>
    </xf>
    <xf numFmtId="4" fontId="41" fillId="5" borderId="33" xfId="0" applyNumberFormat="1" applyFont="1" applyFill="1" applyBorder="1" applyAlignment="1">
      <alignment horizontal="center" vertical="center"/>
    </xf>
    <xf numFmtId="0" fontId="5" fillId="4" borderId="27" xfId="0" applyFont="1" applyFill="1" applyBorder="1" applyAlignment="1">
      <alignment vertical="center" wrapText="1" readingOrder="1"/>
    </xf>
    <xf numFmtId="0" fontId="5" fillId="4" borderId="28" xfId="0" applyFont="1" applyFill="1" applyBorder="1" applyAlignment="1">
      <alignment vertical="center" wrapText="1" readingOrder="1"/>
    </xf>
    <xf numFmtId="4" fontId="5" fillId="4" borderId="29" xfId="0" applyNumberFormat="1" applyFont="1" applyFill="1" applyBorder="1" applyAlignment="1">
      <alignment horizontal="center" vertical="center" wrapText="1" readingOrder="1"/>
    </xf>
    <xf numFmtId="0" fontId="5" fillId="4" borderId="0" xfId="0" applyFont="1" applyFill="1" applyBorder="1" applyAlignment="1">
      <alignment vertical="center" wrapText="1" readingOrder="1"/>
    </xf>
    <xf numFmtId="0" fontId="6" fillId="4" borderId="7" xfId="0" applyFont="1" applyFill="1" applyBorder="1" applyAlignment="1">
      <alignment vertical="center" wrapText="1" readingOrder="1"/>
    </xf>
    <xf numFmtId="0" fontId="5" fillId="4" borderId="7" xfId="0" applyFont="1" applyFill="1" applyBorder="1" applyAlignment="1">
      <alignment vertical="center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0" xfId="0" applyFont="1" applyFill="1" applyBorder="1" applyAlignment="1">
      <alignment horizontal="center" vertical="center" wrapText="1" readingOrder="1"/>
    </xf>
    <xf numFmtId="0" fontId="6" fillId="5" borderId="7" xfId="0" applyFont="1" applyFill="1" applyBorder="1" applyAlignment="1">
      <alignment vertical="top" wrapText="1"/>
    </xf>
    <xf numFmtId="0" fontId="6" fillId="5" borderId="7" xfId="0" applyFont="1" applyFill="1" applyBorder="1" applyAlignment="1">
      <alignment horizontal="center" wrapText="1"/>
    </xf>
    <xf numFmtId="0" fontId="6" fillId="5" borderId="7" xfId="0" applyFont="1" applyFill="1" applyBorder="1" applyAlignment="1">
      <alignment horizontal="center" vertical="center" wrapText="1"/>
    </xf>
    <xf numFmtId="4" fontId="6" fillId="5" borderId="7" xfId="0" applyNumberFormat="1" applyFont="1" applyFill="1" applyBorder="1" applyAlignment="1">
      <alignment horizontal="center" vertical="center" wrapText="1"/>
    </xf>
    <xf numFmtId="0" fontId="5" fillId="5" borderId="0" xfId="0" applyFont="1" applyFill="1"/>
    <xf numFmtId="4" fontId="5" fillId="5" borderId="0" xfId="0" applyNumberFormat="1" applyFont="1" applyFill="1"/>
    <xf numFmtId="0" fontId="36" fillId="5" borderId="13" xfId="0" applyFont="1" applyFill="1" applyBorder="1" applyAlignment="1">
      <alignment horizontal="center" wrapText="1"/>
    </xf>
    <xf numFmtId="0" fontId="36" fillId="5" borderId="11" xfId="0" applyFont="1" applyFill="1" applyBorder="1" applyAlignment="1">
      <alignment horizontal="right" wrapText="1"/>
    </xf>
    <xf numFmtId="0" fontId="7" fillId="5" borderId="10" xfId="0" applyFont="1" applyFill="1" applyBorder="1" applyAlignment="1">
      <alignment horizontal="left" vertical="center"/>
    </xf>
    <xf numFmtId="0" fontId="6" fillId="4" borderId="38" xfId="0" applyFont="1" applyFill="1" applyBorder="1" applyAlignment="1">
      <alignment horizontal="center" vertical="center" wrapText="1" readingOrder="1"/>
    </xf>
    <xf numFmtId="4" fontId="6" fillId="4" borderId="30" xfId="0" applyNumberFormat="1" applyFont="1" applyFill="1" applyBorder="1" applyAlignment="1">
      <alignment horizontal="center" vertical="center" wrapText="1" readingOrder="1"/>
    </xf>
    <xf numFmtId="4" fontId="6" fillId="4" borderId="31" xfId="0" applyNumberFormat="1" applyFont="1" applyFill="1" applyBorder="1" applyAlignment="1">
      <alignment horizontal="center" vertical="center" wrapText="1" readingOrder="1"/>
    </xf>
    <xf numFmtId="4" fontId="6" fillId="4" borderId="34" xfId="0" applyNumberFormat="1" applyFont="1" applyFill="1" applyBorder="1" applyAlignment="1">
      <alignment horizontal="center" vertical="center" wrapText="1" readingOrder="1"/>
    </xf>
    <xf numFmtId="167" fontId="19" fillId="7" borderId="20" xfId="1" applyNumberFormat="1" applyFont="1" applyFill="1" applyBorder="1" applyAlignment="1"/>
    <xf numFmtId="4" fontId="7" fillId="7" borderId="7" xfId="0" applyNumberFormat="1" applyFont="1" applyFill="1" applyBorder="1" applyAlignment="1">
      <alignment horizontal="center" vertical="center" wrapText="1" readingOrder="1"/>
    </xf>
    <xf numFmtId="4" fontId="5" fillId="7" borderId="7" xfId="0" applyNumberFormat="1" applyFont="1" applyFill="1" applyBorder="1" applyAlignment="1">
      <alignment horizontal="center" vertical="top" wrapText="1" readingOrder="1"/>
    </xf>
    <xf numFmtId="4" fontId="19" fillId="7" borderId="7" xfId="0" applyNumberFormat="1" applyFont="1" applyFill="1" applyBorder="1"/>
    <xf numFmtId="4" fontId="47" fillId="7" borderId="7" xfId="0" applyNumberFormat="1" applyFont="1" applyFill="1" applyBorder="1" applyAlignment="1">
      <alignment horizontal="center" vertical="center" wrapText="1"/>
    </xf>
    <xf numFmtId="4" fontId="9" fillId="7" borderId="7" xfId="0" applyNumberFormat="1" applyFont="1" applyFill="1" applyBorder="1" applyAlignment="1">
      <alignment horizontal="center" vertical="center" wrapText="1" readingOrder="1"/>
    </xf>
    <xf numFmtId="4" fontId="22" fillId="7" borderId="7" xfId="0" applyNumberFormat="1" applyFont="1" applyFill="1" applyBorder="1" applyAlignment="1">
      <alignment horizontal="center" vertical="center" wrapText="1" readingOrder="1"/>
    </xf>
    <xf numFmtId="4" fontId="5" fillId="7" borderId="7" xfId="0" applyNumberFormat="1" applyFont="1" applyFill="1" applyBorder="1" applyAlignment="1">
      <alignment horizontal="center" vertical="center" wrapText="1" readingOrder="1"/>
    </xf>
    <xf numFmtId="4" fontId="5" fillId="8" borderId="7" xfId="0" applyNumberFormat="1" applyFont="1" applyFill="1" applyBorder="1" applyAlignment="1">
      <alignment horizontal="center" vertical="center" wrapText="1" readingOrder="1"/>
    </xf>
    <xf numFmtId="0" fontId="6" fillId="4" borderId="39" xfId="0" applyFont="1" applyFill="1" applyBorder="1" applyAlignment="1">
      <alignment horizontal="center" vertical="center" wrapText="1" readingOrder="1"/>
    </xf>
    <xf numFmtId="0" fontId="6" fillId="4" borderId="40" xfId="0" applyFont="1" applyFill="1" applyBorder="1" applyAlignment="1">
      <alignment horizontal="center" vertical="center" wrapText="1" readingOrder="1"/>
    </xf>
    <xf numFmtId="0" fontId="6" fillId="4" borderId="42" xfId="0" applyFont="1" applyFill="1" applyBorder="1" applyAlignment="1">
      <alignment horizontal="center" vertical="center" wrapText="1" readingOrder="1"/>
    </xf>
    <xf numFmtId="0" fontId="6" fillId="0" borderId="41" xfId="0" applyFont="1" applyBorder="1" applyAlignment="1">
      <alignment vertical="center" wrapText="1"/>
    </xf>
    <xf numFmtId="0" fontId="6" fillId="4" borderId="22" xfId="0" applyFont="1" applyFill="1" applyBorder="1" applyAlignment="1">
      <alignment horizontal="center" vertical="center" wrapText="1" readingOrder="1"/>
    </xf>
    <xf numFmtId="0" fontId="6" fillId="0" borderId="21" xfId="0" applyFont="1" applyBorder="1" applyAlignment="1">
      <alignment vertical="center" wrapText="1"/>
    </xf>
    <xf numFmtId="0" fontId="7" fillId="5" borderId="7" xfId="0" applyFont="1" applyFill="1" applyBorder="1" applyAlignment="1">
      <alignment horizontal="left" wrapText="1"/>
    </xf>
    <xf numFmtId="0" fontId="40" fillId="5" borderId="7" xfId="0" applyFont="1" applyFill="1" applyBorder="1" applyAlignment="1">
      <alignment horizontal="left" vertical="top" wrapText="1"/>
    </xf>
    <xf numFmtId="0" fontId="7" fillId="5" borderId="13" xfId="0" applyFont="1" applyFill="1" applyBorder="1" applyAlignment="1">
      <alignment horizontal="center" vertical="top" wrapText="1"/>
    </xf>
    <xf numFmtId="0" fontId="7" fillId="5" borderId="14" xfId="0" applyFont="1" applyFill="1" applyBorder="1" applyAlignment="1">
      <alignment horizontal="center" vertical="top" wrapText="1"/>
    </xf>
    <xf numFmtId="0" fontId="7" fillId="5" borderId="11" xfId="0" applyFont="1" applyFill="1" applyBorder="1" applyAlignment="1">
      <alignment horizontal="center" vertical="top" wrapText="1"/>
    </xf>
    <xf numFmtId="0" fontId="7" fillId="5" borderId="8" xfId="0" applyFont="1" applyFill="1" applyBorder="1" applyAlignment="1">
      <alignment horizontal="center" vertical="center" wrapText="1" readingOrder="1"/>
    </xf>
    <xf numFmtId="0" fontId="7" fillId="5" borderId="17" xfId="0" applyFont="1" applyFill="1" applyBorder="1" applyAlignment="1">
      <alignment horizontal="center" vertical="center" wrapText="1" readingOrder="1"/>
    </xf>
    <xf numFmtId="0" fontId="7" fillId="5" borderId="9" xfId="0" applyFont="1" applyFill="1" applyBorder="1" applyAlignment="1">
      <alignment horizontal="center" vertical="center" wrapText="1" readingOrder="1"/>
    </xf>
    <xf numFmtId="0" fontId="7" fillId="5" borderId="7" xfId="0" applyFont="1" applyFill="1" applyBorder="1" applyAlignment="1">
      <alignment horizontal="center" vertical="center" wrapText="1" readingOrder="1"/>
    </xf>
    <xf numFmtId="0" fontId="40" fillId="5" borderId="7" xfId="0" applyFont="1" applyFill="1" applyBorder="1" applyAlignment="1">
      <alignment horizontal="center" vertical="top"/>
    </xf>
    <xf numFmtId="0" fontId="7" fillId="5" borderId="7" xfId="0" applyFont="1" applyFill="1" applyBorder="1" applyAlignment="1">
      <alignment horizontal="center" vertical="top" wrapText="1" readingOrder="1"/>
    </xf>
    <xf numFmtId="0" fontId="7" fillId="5" borderId="7" xfId="0" applyFont="1" applyFill="1" applyBorder="1" applyAlignment="1">
      <alignment horizontal="left" vertical="top" wrapText="1"/>
    </xf>
    <xf numFmtId="0" fontId="7" fillId="5" borderId="7" xfId="0" applyFont="1" applyFill="1" applyBorder="1" applyAlignment="1">
      <alignment horizontal="left" vertical="top"/>
    </xf>
    <xf numFmtId="0" fontId="46" fillId="5" borderId="0" xfId="0" applyFont="1" applyFill="1" applyAlignment="1">
      <alignment horizontal="center" vertical="center" wrapText="1"/>
    </xf>
    <xf numFmtId="0" fontId="7" fillId="5" borderId="7" xfId="0" applyFont="1" applyFill="1" applyBorder="1" applyAlignment="1">
      <alignment horizontal="left"/>
    </xf>
    <xf numFmtId="0" fontId="7" fillId="5" borderId="0" xfId="0" applyFont="1" applyFill="1" applyAlignment="1">
      <alignment horizontal="left" vertical="center" wrapText="1"/>
    </xf>
    <xf numFmtId="0" fontId="7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left" vertical="center" wrapText="1"/>
    </xf>
    <xf numFmtId="0" fontId="7" fillId="5" borderId="10" xfId="0" applyFont="1" applyFill="1" applyBorder="1" applyAlignment="1">
      <alignment horizontal="left"/>
    </xf>
    <xf numFmtId="0" fontId="7" fillId="5" borderId="0" xfId="0" applyFont="1" applyFill="1" applyAlignment="1">
      <alignment horizontal="left" vertical="center" readingOrder="1"/>
    </xf>
    <xf numFmtId="0" fontId="7" fillId="5" borderId="0" xfId="0" applyFont="1" applyFill="1" applyAlignment="1">
      <alignment horizontal="left" vertical="center" wrapText="1" readingOrder="1"/>
    </xf>
    <xf numFmtId="0" fontId="7" fillId="5" borderId="7" xfId="0" applyFont="1" applyFill="1" applyBorder="1" applyAlignment="1">
      <alignment horizontal="left" vertical="top" wrapText="1" readingOrder="1"/>
    </xf>
    <xf numFmtId="0" fontId="13" fillId="5" borderId="0" xfId="0" applyFont="1" applyFill="1" applyBorder="1" applyAlignment="1">
      <alignment horizontal="center" vertical="top" wrapText="1"/>
    </xf>
    <xf numFmtId="0" fontId="6" fillId="5" borderId="7" xfId="0" applyFont="1" applyFill="1" applyBorder="1" applyAlignment="1">
      <alignment horizontal="center" vertical="center" wrapText="1" readingOrder="1"/>
    </xf>
    <xf numFmtId="0" fontId="7" fillId="5" borderId="7" xfId="0" applyFont="1" applyFill="1" applyBorder="1" applyAlignment="1">
      <alignment horizontal="center" wrapText="1"/>
    </xf>
    <xf numFmtId="0" fontId="6" fillId="5" borderId="8" xfId="0" applyFont="1" applyFill="1" applyBorder="1" applyAlignment="1">
      <alignment horizontal="center" vertical="center" wrapText="1" readingOrder="1"/>
    </xf>
    <xf numFmtId="0" fontId="6" fillId="5" borderId="17" xfId="0" applyFont="1" applyFill="1" applyBorder="1" applyAlignment="1">
      <alignment horizontal="center" vertical="center" wrapText="1" readingOrder="1"/>
    </xf>
    <xf numFmtId="0" fontId="26" fillId="5" borderId="7" xfId="0" applyFont="1" applyFill="1" applyBorder="1" applyAlignment="1">
      <alignment horizontal="center" vertical="center" wrapText="1"/>
    </xf>
    <xf numFmtId="0" fontId="26" fillId="5" borderId="33" xfId="0" applyFont="1" applyFill="1" applyBorder="1" applyAlignment="1">
      <alignment horizontal="center" vertical="center" wrapText="1"/>
    </xf>
    <xf numFmtId="0" fontId="26" fillId="5" borderId="13" xfId="0" applyFont="1" applyFill="1" applyBorder="1" applyAlignment="1">
      <alignment horizontal="center" vertical="center" wrapText="1"/>
    </xf>
    <xf numFmtId="0" fontId="26" fillId="5" borderId="37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top" wrapText="1" readingOrder="1"/>
    </xf>
    <xf numFmtId="0" fontId="44" fillId="5" borderId="0" xfId="0" applyFont="1" applyFill="1" applyBorder="1" applyAlignment="1">
      <alignment horizontal="center" vertical="top" wrapText="1"/>
    </xf>
    <xf numFmtId="0" fontId="6" fillId="5" borderId="9" xfId="0" applyFont="1" applyFill="1" applyBorder="1" applyAlignment="1">
      <alignment horizontal="center" vertical="center" wrapText="1" readingOrder="1"/>
    </xf>
    <xf numFmtId="0" fontId="5" fillId="5" borderId="13" xfId="0" applyFont="1" applyFill="1" applyBorder="1" applyAlignment="1">
      <alignment horizontal="right" vertical="top" wrapText="1" readingOrder="1"/>
    </xf>
    <xf numFmtId="0" fontId="5" fillId="5" borderId="14" xfId="0" applyFont="1" applyFill="1" applyBorder="1" applyAlignment="1">
      <alignment horizontal="right" vertical="top" wrapText="1" readingOrder="1"/>
    </xf>
    <xf numFmtId="0" fontId="5" fillId="5" borderId="11" xfId="0" applyFont="1" applyFill="1" applyBorder="1" applyAlignment="1">
      <alignment horizontal="right" vertical="top" wrapText="1" readingOrder="1"/>
    </xf>
    <xf numFmtId="0" fontId="5" fillId="5" borderId="0" xfId="0" applyFont="1" applyFill="1" applyAlignment="1">
      <alignment horizontal="center" vertical="top"/>
    </xf>
    <xf numFmtId="0" fontId="6" fillId="5" borderId="8" xfId="0" applyFont="1" applyFill="1" applyBorder="1" applyAlignment="1">
      <alignment horizontal="center" vertical="top" wrapText="1" readingOrder="1"/>
    </xf>
    <xf numFmtId="0" fontId="6" fillId="5" borderId="9" xfId="0" applyFont="1" applyFill="1" applyBorder="1" applyAlignment="1">
      <alignment horizontal="center" vertical="top" wrapText="1" readingOrder="1"/>
    </xf>
    <xf numFmtId="0" fontId="5" fillId="5" borderId="7" xfId="0" applyFont="1" applyFill="1" applyBorder="1" applyAlignment="1">
      <alignment horizontal="center" vertical="top" wrapText="1" readingOrder="1"/>
    </xf>
    <xf numFmtId="0" fontId="5" fillId="5" borderId="0" xfId="0" applyFont="1" applyFill="1" applyBorder="1" applyAlignment="1">
      <alignment horizontal="left" vertical="top" wrapText="1" readingOrder="1"/>
    </xf>
    <xf numFmtId="0" fontId="22" fillId="5" borderId="7" xfId="0" applyFont="1" applyFill="1" applyBorder="1" applyAlignment="1">
      <alignment horizontal="right" vertical="center" wrapText="1" readingOrder="1"/>
    </xf>
    <xf numFmtId="0" fontId="22" fillId="5" borderId="0" xfId="0" applyFont="1" applyFill="1" applyAlignment="1">
      <alignment horizontal="center" vertical="center" readingOrder="1"/>
    </xf>
    <xf numFmtId="0" fontId="9" fillId="5" borderId="7" xfId="0" applyFont="1" applyFill="1" applyBorder="1" applyAlignment="1">
      <alignment horizontal="center" vertical="center" wrapText="1" readingOrder="1"/>
    </xf>
    <xf numFmtId="0" fontId="22" fillId="5" borderId="0" xfId="0" applyFont="1" applyFill="1" applyAlignment="1">
      <alignment horizontal="center" vertical="center" wrapText="1" readingOrder="1"/>
    </xf>
    <xf numFmtId="0" fontId="5" fillId="5" borderId="0" xfId="0" applyFont="1" applyFill="1" applyAlignment="1">
      <alignment horizontal="center" vertical="center" readingOrder="1"/>
    </xf>
    <xf numFmtId="0" fontId="6" fillId="5" borderId="0" xfId="0" applyFont="1" applyFill="1" applyBorder="1" applyAlignment="1">
      <alignment horizontal="center" vertical="center" wrapText="1" readingOrder="1"/>
    </xf>
    <xf numFmtId="0" fontId="6" fillId="4" borderId="10" xfId="0" applyFont="1" applyFill="1" applyBorder="1" applyAlignment="1">
      <alignment horizontal="center"/>
    </xf>
    <xf numFmtId="0" fontId="5" fillId="5" borderId="0" xfId="0" applyFont="1" applyFill="1" applyAlignment="1">
      <alignment horizontal="center" wrapText="1"/>
    </xf>
    <xf numFmtId="0" fontId="6" fillId="4" borderId="23" xfId="0" applyFont="1" applyFill="1" applyBorder="1" applyAlignment="1">
      <alignment horizontal="center" vertical="center" wrapText="1" readingOrder="1"/>
    </xf>
    <xf numFmtId="0" fontId="6" fillId="4" borderId="27" xfId="0" applyFont="1" applyFill="1" applyBorder="1" applyAlignment="1">
      <alignment horizontal="center" vertical="center" wrapText="1" readingOrder="1"/>
    </xf>
    <xf numFmtId="0" fontId="6" fillId="4" borderId="24" xfId="0" applyFont="1" applyFill="1" applyBorder="1" applyAlignment="1">
      <alignment horizontal="center" vertical="center" wrapText="1" readingOrder="1"/>
    </xf>
    <xf numFmtId="0" fontId="6" fillId="4" borderId="35" xfId="0" applyFont="1" applyFill="1" applyBorder="1" applyAlignment="1">
      <alignment horizontal="center" vertical="center" wrapText="1" readingOrder="1"/>
    </xf>
    <xf numFmtId="0" fontId="6" fillId="4" borderId="25" xfId="0" applyFont="1" applyFill="1" applyBorder="1" applyAlignment="1">
      <alignment horizontal="center" vertical="center" wrapText="1" readingOrder="1"/>
    </xf>
    <xf numFmtId="0" fontId="6" fillId="4" borderId="36" xfId="0" applyFont="1" applyFill="1" applyBorder="1" applyAlignment="1">
      <alignment horizontal="center" vertical="center" wrapText="1" readingOrder="1"/>
    </xf>
    <xf numFmtId="0" fontId="5" fillId="4" borderId="0" xfId="0" applyFont="1" applyFill="1" applyBorder="1" applyAlignment="1">
      <alignment horizontal="center" vertical="center" wrapText="1" readingOrder="1"/>
    </xf>
    <xf numFmtId="0" fontId="33" fillId="5" borderId="13" xfId="0" applyFont="1" applyFill="1" applyBorder="1" applyAlignment="1">
      <alignment horizontal="left" wrapText="1"/>
    </xf>
    <xf numFmtId="0" fontId="33" fillId="5" borderId="14" xfId="0" applyFont="1" applyFill="1" applyBorder="1" applyAlignment="1">
      <alignment horizontal="left" wrapText="1"/>
    </xf>
    <xf numFmtId="0" fontId="33" fillId="5" borderId="11" xfId="0" applyFont="1" applyFill="1" applyBorder="1" applyAlignment="1">
      <alignment horizontal="left" wrapText="1"/>
    </xf>
    <xf numFmtId="0" fontId="22" fillId="5" borderId="13" xfId="0" applyFont="1" applyFill="1" applyBorder="1" applyAlignment="1">
      <alignment horizontal="left" wrapText="1"/>
    </xf>
    <xf numFmtId="0" fontId="22" fillId="5" borderId="14" xfId="0" applyFont="1" applyFill="1" applyBorder="1" applyAlignment="1">
      <alignment horizontal="left" wrapText="1"/>
    </xf>
    <xf numFmtId="0" fontId="22" fillId="5" borderId="11" xfId="0" applyFont="1" applyFill="1" applyBorder="1" applyAlignment="1">
      <alignment horizontal="left" wrapText="1"/>
    </xf>
    <xf numFmtId="0" fontId="34" fillId="5" borderId="0" xfId="0" applyFont="1" applyFill="1" applyAlignment="1">
      <alignment horizontal="left" wrapText="1"/>
    </xf>
    <xf numFmtId="0" fontId="32" fillId="5" borderId="13" xfId="0" applyFont="1" applyFill="1" applyBorder="1" applyAlignment="1">
      <alignment horizontal="left" wrapText="1"/>
    </xf>
    <xf numFmtId="0" fontId="32" fillId="5" borderId="14" xfId="0" applyFont="1" applyFill="1" applyBorder="1" applyAlignment="1">
      <alignment horizontal="left" wrapText="1"/>
    </xf>
    <xf numFmtId="0" fontId="32" fillId="5" borderId="11" xfId="0" applyFont="1" applyFill="1" applyBorder="1" applyAlignment="1">
      <alignment horizontal="left" wrapText="1"/>
    </xf>
    <xf numFmtId="0" fontId="33" fillId="5" borderId="13" xfId="0" applyFont="1" applyFill="1" applyBorder="1" applyAlignment="1">
      <alignment horizontal="left"/>
    </xf>
    <xf numFmtId="0" fontId="33" fillId="5" borderId="14" xfId="0" applyFont="1" applyFill="1" applyBorder="1" applyAlignment="1">
      <alignment horizontal="left"/>
    </xf>
    <xf numFmtId="0" fontId="33" fillId="5" borderId="11" xfId="0" applyFont="1" applyFill="1" applyBorder="1" applyAlignment="1">
      <alignment horizontal="left"/>
    </xf>
    <xf numFmtId="0" fontId="28" fillId="5" borderId="13" xfId="0" applyFont="1" applyFill="1" applyBorder="1" applyAlignment="1">
      <alignment horizontal="left" wrapText="1"/>
    </xf>
    <xf numFmtId="0" fontId="28" fillId="5" borderId="14" xfId="0" applyFont="1" applyFill="1" applyBorder="1" applyAlignment="1">
      <alignment horizontal="left" wrapText="1"/>
    </xf>
    <xf numFmtId="0" fontId="28" fillId="5" borderId="11" xfId="0" applyFont="1" applyFill="1" applyBorder="1" applyAlignment="1">
      <alignment horizontal="left" wrapText="1"/>
    </xf>
    <xf numFmtId="0" fontId="14" fillId="5" borderId="0" xfId="0" applyFont="1" applyFill="1" applyAlignment="1">
      <alignment horizontal="center"/>
    </xf>
    <xf numFmtId="0" fontId="14" fillId="5" borderId="0" xfId="0" applyFont="1" applyFill="1" applyAlignment="1">
      <alignment horizontal="center" wrapText="1"/>
    </xf>
    <xf numFmtId="0" fontId="14" fillId="5" borderId="7" xfId="0" applyFont="1" applyFill="1" applyBorder="1" applyAlignment="1">
      <alignment horizontal="center" vertical="top" wrapText="1"/>
    </xf>
    <xf numFmtId="0" fontId="9" fillId="5" borderId="7" xfId="0" applyFont="1" applyFill="1" applyBorder="1" applyAlignment="1">
      <alignment horizontal="center" vertical="top" wrapText="1"/>
    </xf>
    <xf numFmtId="0" fontId="25" fillId="5" borderId="13" xfId="0" applyFont="1" applyFill="1" applyBorder="1" applyAlignment="1">
      <alignment horizontal="left" wrapText="1"/>
    </xf>
    <xf numFmtId="0" fontId="25" fillId="5" borderId="14" xfId="0" applyFont="1" applyFill="1" applyBorder="1" applyAlignment="1">
      <alignment horizontal="left" wrapText="1"/>
    </xf>
    <xf numFmtId="0" fontId="25" fillId="5" borderId="11" xfId="0" applyFont="1" applyFill="1" applyBorder="1" applyAlignment="1">
      <alignment horizontal="left" wrapText="1"/>
    </xf>
    <xf numFmtId="16" fontId="25" fillId="5" borderId="13" xfId="0" applyNumberFormat="1" applyFont="1" applyFill="1" applyBorder="1" applyAlignment="1">
      <alignment horizontal="left" wrapText="1"/>
    </xf>
    <xf numFmtId="16" fontId="25" fillId="5" borderId="14" xfId="0" applyNumberFormat="1" applyFont="1" applyFill="1" applyBorder="1" applyAlignment="1">
      <alignment horizontal="left" wrapText="1"/>
    </xf>
    <xf numFmtId="16" fontId="25" fillId="5" borderId="11" xfId="0" applyNumberFormat="1" applyFont="1" applyFill="1" applyBorder="1" applyAlignment="1">
      <alignment horizontal="left" wrapText="1"/>
    </xf>
    <xf numFmtId="0" fontId="30" fillId="5" borderId="13" xfId="0" applyFont="1" applyFill="1" applyBorder="1" applyAlignment="1">
      <alignment horizontal="center" wrapText="1"/>
    </xf>
    <xf numFmtId="0" fontId="30" fillId="5" borderId="14" xfId="0" applyFont="1" applyFill="1" applyBorder="1" applyAlignment="1">
      <alignment horizontal="center" wrapText="1"/>
    </xf>
    <xf numFmtId="0" fontId="30" fillId="5" borderId="11" xfId="0" applyFont="1" applyFill="1" applyBorder="1" applyAlignment="1">
      <alignment horizontal="center" wrapText="1"/>
    </xf>
    <xf numFmtId="16" fontId="30" fillId="5" borderId="13" xfId="0" applyNumberFormat="1" applyFont="1" applyFill="1" applyBorder="1" applyAlignment="1">
      <alignment horizontal="left" wrapText="1"/>
    </xf>
    <xf numFmtId="16" fontId="30" fillId="5" borderId="14" xfId="0" applyNumberFormat="1" applyFont="1" applyFill="1" applyBorder="1" applyAlignment="1">
      <alignment horizontal="left" wrapText="1"/>
    </xf>
    <xf numFmtId="16" fontId="30" fillId="5" borderId="11" xfId="0" applyNumberFormat="1" applyFont="1" applyFill="1" applyBorder="1" applyAlignment="1">
      <alignment horizontal="left" wrapText="1"/>
    </xf>
    <xf numFmtId="0" fontId="31" fillId="5" borderId="13" xfId="0" applyFont="1" applyFill="1" applyBorder="1" applyAlignment="1">
      <alignment horizontal="left"/>
    </xf>
    <xf numFmtId="0" fontId="31" fillId="5" borderId="14" xfId="0" applyFont="1" applyFill="1" applyBorder="1" applyAlignment="1">
      <alignment horizontal="left"/>
    </xf>
    <xf numFmtId="0" fontId="31" fillId="5" borderId="11" xfId="0" applyFont="1" applyFill="1" applyBorder="1" applyAlignment="1">
      <alignment horizontal="left"/>
    </xf>
    <xf numFmtId="0" fontId="24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wrapText="1"/>
    </xf>
    <xf numFmtId="0" fontId="25" fillId="0" borderId="0" xfId="0" applyFont="1" applyAlignment="1">
      <alignment horizontal="left" vertical="top" wrapText="1"/>
    </xf>
    <xf numFmtId="0" fontId="13" fillId="2" borderId="18" xfId="0" applyFont="1" applyFill="1" applyBorder="1" applyAlignment="1">
      <alignment horizontal="center" vertical="center" wrapText="1" readingOrder="1"/>
    </xf>
    <xf numFmtId="0" fontId="13" fillId="2" borderId="19" xfId="0" applyFont="1" applyFill="1" applyBorder="1" applyAlignment="1">
      <alignment horizontal="center" vertical="center" wrapText="1" readingOrder="1"/>
    </xf>
    <xf numFmtId="0" fontId="13" fillId="2" borderId="16" xfId="0" applyFont="1" applyFill="1" applyBorder="1" applyAlignment="1">
      <alignment horizontal="center" vertical="center" wrapText="1" readingOrder="1"/>
    </xf>
    <xf numFmtId="0" fontId="13" fillId="2" borderId="4" xfId="0" applyFont="1" applyFill="1" applyBorder="1" applyAlignment="1">
      <alignment horizontal="center" vertical="center" wrapText="1" readingOrder="1"/>
    </xf>
    <xf numFmtId="0" fontId="13" fillId="2" borderId="2" xfId="0" applyFont="1" applyFill="1" applyBorder="1" applyAlignment="1">
      <alignment horizontal="center" vertical="center" wrapText="1" readingOrder="1"/>
    </xf>
    <xf numFmtId="0" fontId="13" fillId="2" borderId="5" xfId="0" applyFont="1" applyFill="1" applyBorder="1" applyAlignment="1">
      <alignment horizontal="center" vertical="center" wrapText="1" readingOrder="1"/>
    </xf>
    <xf numFmtId="0" fontId="13" fillId="2" borderId="6" xfId="0" applyFont="1" applyFill="1" applyBorder="1" applyAlignment="1">
      <alignment horizontal="center" vertical="center" wrapText="1" readingOrder="1"/>
    </xf>
  </cellXfs>
  <cellStyles count="3">
    <cellStyle name="Обычный" xfId="0" builtinId="0"/>
    <cellStyle name="Обычный 2" xfId="2" xr:uid="{00000000-0005-0000-0000-000001000000}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8;&#1091;&#1095;&#1080;&#1085;&#1080;&#1085;&#1072;/&#1072;&#1088;&#1093;&#1080;&#1074;&#1095;&#1080;&#1082;/&#1087;&#1086;&#1076;&#1075;&#1086;&#1090;&#1086;&#1074;&#1082;&#1072;%202018%20&#1075;&#1086;&#1076;/&#1040;&#1091;&#1088;&#1091;&#1084;/&#1053;&#1054;&#1056;&#1052;&#1040;&#1058;%20&#1052;&#1062;%20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траты"/>
      <sheetName val="натур показатели 1 работа"/>
      <sheetName val="работа 1 добр"/>
      <sheetName val="натур показатели 2 работа"/>
      <sheetName val="работа 2 пат"/>
      <sheetName val="натур показатели 3 работа "/>
      <sheetName val="работа 3 иниц"/>
      <sheetName val="Лист3"/>
    </sheetNames>
    <sheetDataSet>
      <sheetData sheetId="0"/>
      <sheetData sheetId="1"/>
      <sheetData sheetId="2">
        <row r="122">
          <cell r="A122" t="str">
            <v>транспортные услуги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-0.249977111117893"/>
    <pageSetUpPr fitToPage="1"/>
  </sheetPr>
  <dimension ref="A1:I173"/>
  <sheetViews>
    <sheetView workbookViewId="0">
      <selection activeCell="A6" sqref="A6:E6"/>
    </sheetView>
  </sheetViews>
  <sheetFormatPr defaultColWidth="14.875" defaultRowHeight="16.149999999999999" customHeight="1" x14ac:dyDescent="0.25"/>
  <cols>
    <col min="1" max="1" width="30.25" style="24" customWidth="1"/>
    <col min="2" max="3" width="16.625" style="24" customWidth="1"/>
    <col min="4" max="4" width="17.125" style="24" customWidth="1"/>
    <col min="5" max="5" width="16.375" style="24" customWidth="1"/>
    <col min="6" max="6" width="17.625" style="24" customWidth="1"/>
    <col min="7" max="7" width="17" style="24" customWidth="1"/>
    <col min="8" max="8" width="18.25" style="24" customWidth="1"/>
    <col min="9" max="9" width="18.375" style="24" customWidth="1"/>
    <col min="10" max="16384" width="14.875" style="24"/>
  </cols>
  <sheetData>
    <row r="1" spans="1:9" ht="16.149999999999999" customHeight="1" x14ac:dyDescent="0.25">
      <c r="A1" s="274" t="s">
        <v>53</v>
      </c>
      <c r="B1" s="274"/>
      <c r="C1" s="274"/>
      <c r="D1" s="274"/>
      <c r="E1" s="274"/>
      <c r="F1" s="274"/>
      <c r="G1" s="274"/>
      <c r="H1" s="274"/>
      <c r="I1" s="274"/>
    </row>
    <row r="2" spans="1:9" ht="16.149999999999999" customHeight="1" x14ac:dyDescent="0.25">
      <c r="A2" s="172" t="str">
        <f>'работа1 догов +мз '!A2</f>
        <v>на 06.07. 2020 год</v>
      </c>
      <c r="B2" s="172"/>
      <c r="C2" s="172"/>
      <c r="D2" s="172"/>
      <c r="E2" s="172"/>
      <c r="F2" s="172"/>
      <c r="G2" s="172"/>
      <c r="H2" s="172"/>
      <c r="I2" s="172"/>
    </row>
    <row r="3" spans="1:9" ht="16.149999999999999" customHeight="1" x14ac:dyDescent="0.25">
      <c r="A3" s="127" t="s">
        <v>49</v>
      </c>
      <c r="B3" s="278" t="s">
        <v>54</v>
      </c>
      <c r="C3" s="278"/>
      <c r="D3" s="278"/>
      <c r="E3" s="278"/>
      <c r="F3" s="278"/>
      <c r="G3" s="278"/>
      <c r="H3" s="278"/>
      <c r="I3" s="278"/>
    </row>
    <row r="4" spans="1:9" ht="16.149999999999999" customHeight="1" x14ac:dyDescent="0.25">
      <c r="A4" s="276" t="s">
        <v>81</v>
      </c>
      <c r="B4" s="276"/>
      <c r="C4" s="276"/>
      <c r="D4" s="276"/>
      <c r="E4" s="276"/>
    </row>
    <row r="5" spans="1:9" ht="16.149999999999999" customHeight="1" x14ac:dyDescent="0.25">
      <c r="A5" s="165" t="s">
        <v>41</v>
      </c>
      <c r="B5" s="165"/>
      <c r="C5" s="165"/>
      <c r="D5" s="165"/>
      <c r="E5" s="165"/>
    </row>
    <row r="6" spans="1:9" ht="16.149999999999999" customHeight="1" x14ac:dyDescent="0.25">
      <c r="A6" s="277" t="s">
        <v>169</v>
      </c>
      <c r="B6" s="277"/>
      <c r="C6" s="277"/>
      <c r="D6" s="277"/>
      <c r="E6" s="277"/>
    </row>
    <row r="7" spans="1:9" ht="16.149999999999999" customHeight="1" x14ac:dyDescent="0.25">
      <c r="A7" s="128"/>
      <c r="B7" s="128"/>
      <c r="C7" s="128"/>
      <c r="D7" s="128"/>
      <c r="E7" s="128"/>
    </row>
    <row r="8" spans="1:9" ht="46.5" customHeight="1" x14ac:dyDescent="0.25">
      <c r="A8" s="271" t="s">
        <v>31</v>
      </c>
      <c r="B8" s="271"/>
      <c r="C8" s="168"/>
      <c r="D8" s="173" t="s">
        <v>8</v>
      </c>
      <c r="E8" s="282" t="s">
        <v>9</v>
      </c>
      <c r="F8" s="282"/>
      <c r="G8" s="129" t="s">
        <v>8</v>
      </c>
    </row>
    <row r="9" spans="1:9" ht="16.149999999999999" customHeight="1" x14ac:dyDescent="0.25">
      <c r="A9" s="271">
        <v>1</v>
      </c>
      <c r="B9" s="271"/>
      <c r="C9" s="168"/>
      <c r="D9" s="173">
        <v>2</v>
      </c>
      <c r="E9" s="282">
        <v>3</v>
      </c>
      <c r="F9" s="282"/>
      <c r="G9" s="130">
        <v>4</v>
      </c>
    </row>
    <row r="10" spans="1:9" ht="16.149999999999999" customHeight="1" x14ac:dyDescent="0.25">
      <c r="A10" s="272" t="s">
        <v>55</v>
      </c>
      <c r="B10" s="272"/>
      <c r="C10" s="169"/>
      <c r="D10" s="25">
        <v>0.3</v>
      </c>
      <c r="E10" s="273" t="s">
        <v>116</v>
      </c>
      <c r="F10" s="273"/>
      <c r="G10" s="107">
        <v>1</v>
      </c>
    </row>
    <row r="11" spans="1:9" ht="16.149999999999999" customHeight="1" x14ac:dyDescent="0.25">
      <c r="A11" s="272" t="s">
        <v>56</v>
      </c>
      <c r="B11" s="272"/>
      <c r="C11" s="169"/>
      <c r="D11" s="25">
        <v>1</v>
      </c>
      <c r="E11" s="272" t="s">
        <v>117</v>
      </c>
      <c r="F11" s="272"/>
      <c r="G11" s="107">
        <v>1</v>
      </c>
    </row>
    <row r="12" spans="1:9" ht="16.149999999999999" customHeight="1" x14ac:dyDescent="0.25">
      <c r="A12" s="272" t="s">
        <v>57</v>
      </c>
      <c r="B12" s="272"/>
      <c r="C12" s="169"/>
      <c r="D12" s="25">
        <v>2</v>
      </c>
      <c r="E12" s="273" t="s">
        <v>61</v>
      </c>
      <c r="F12" s="273"/>
      <c r="G12" s="107">
        <v>1</v>
      </c>
    </row>
    <row r="13" spans="1:9" ht="16.149999999999999" customHeight="1" x14ac:dyDescent="0.25">
      <c r="A13" s="272" t="s">
        <v>58</v>
      </c>
      <c r="B13" s="272"/>
      <c r="C13" s="169"/>
      <c r="D13" s="25">
        <v>3</v>
      </c>
      <c r="E13" s="272" t="s">
        <v>62</v>
      </c>
      <c r="F13" s="272"/>
      <c r="G13" s="107">
        <v>0.5</v>
      </c>
    </row>
    <row r="14" spans="1:9" ht="16.149999999999999" customHeight="1" x14ac:dyDescent="0.25">
      <c r="A14" s="272" t="s">
        <v>59</v>
      </c>
      <c r="B14" s="272"/>
      <c r="C14" s="169"/>
      <c r="D14" s="25">
        <v>3</v>
      </c>
      <c r="E14" s="272" t="s">
        <v>63</v>
      </c>
      <c r="F14" s="272"/>
      <c r="G14" s="107">
        <v>1</v>
      </c>
    </row>
    <row r="15" spans="1:9" ht="16.149999999999999" customHeight="1" x14ac:dyDescent="0.25">
      <c r="A15" s="272" t="s">
        <v>60</v>
      </c>
      <c r="B15" s="272"/>
      <c r="C15" s="169"/>
      <c r="D15" s="25">
        <v>4.5</v>
      </c>
      <c r="E15" s="272" t="s">
        <v>64</v>
      </c>
      <c r="F15" s="272"/>
      <c r="G15" s="107">
        <v>3</v>
      </c>
    </row>
    <row r="16" spans="1:9" ht="16.149999999999999" customHeight="1" x14ac:dyDescent="0.25">
      <c r="A16" s="273"/>
      <c r="B16" s="273"/>
      <c r="C16" s="170"/>
      <c r="D16" s="25"/>
      <c r="E16" s="272" t="s">
        <v>65</v>
      </c>
      <c r="F16" s="272"/>
      <c r="G16" s="107">
        <v>6</v>
      </c>
    </row>
    <row r="17" spans="1:9" ht="16.149999999999999" customHeight="1" x14ac:dyDescent="0.25">
      <c r="A17" s="273"/>
      <c r="B17" s="273"/>
      <c r="C17" s="170"/>
      <c r="D17" s="25"/>
      <c r="E17" s="273" t="s">
        <v>66</v>
      </c>
      <c r="F17" s="273"/>
      <c r="G17" s="107">
        <v>1</v>
      </c>
    </row>
    <row r="18" spans="1:9" ht="16.149999999999999" customHeight="1" x14ac:dyDescent="0.25">
      <c r="A18" s="275"/>
      <c r="B18" s="275"/>
      <c r="C18" s="174"/>
      <c r="D18" s="23">
        <f>SUM(D10:D17)</f>
        <v>13.8</v>
      </c>
      <c r="E18" s="273"/>
      <c r="F18" s="273"/>
      <c r="G18" s="131">
        <f>SUM(G10:G17)</f>
        <v>14.5</v>
      </c>
    </row>
    <row r="19" spans="1:9" ht="11.45" customHeight="1" x14ac:dyDescent="0.25">
      <c r="A19" s="132"/>
      <c r="B19" s="132"/>
      <c r="C19" s="132"/>
      <c r="D19" s="132"/>
      <c r="E19" s="132"/>
      <c r="F19" s="132"/>
    </row>
    <row r="20" spans="1:9" ht="16.149999999999999" customHeight="1" x14ac:dyDescent="0.25">
      <c r="A20" s="167" t="s">
        <v>42</v>
      </c>
    </row>
    <row r="21" spans="1:9" ht="16.149999999999999" customHeight="1" x14ac:dyDescent="0.25">
      <c r="A21" s="280" t="s">
        <v>67</v>
      </c>
      <c r="B21" s="280"/>
      <c r="C21" s="280"/>
      <c r="D21" s="280"/>
      <c r="E21" s="280"/>
      <c r="F21" s="280"/>
      <c r="G21" s="280"/>
      <c r="H21" s="280"/>
      <c r="I21" s="280"/>
    </row>
    <row r="22" spans="1:9" ht="16.149999999999999" customHeight="1" x14ac:dyDescent="0.25">
      <c r="A22" s="133" t="s">
        <v>227</v>
      </c>
      <c r="B22" s="133"/>
      <c r="C22" s="133"/>
      <c r="D22" s="133"/>
    </row>
    <row r="23" spans="1:9" ht="36" customHeight="1" x14ac:dyDescent="0.25">
      <c r="A23" s="281" t="s">
        <v>119</v>
      </c>
      <c r="B23" s="281"/>
      <c r="C23" s="281"/>
      <c r="D23" s="281"/>
      <c r="E23" s="281"/>
      <c r="F23" s="281"/>
      <c r="G23" s="281"/>
      <c r="H23" s="281"/>
      <c r="I23" s="281"/>
    </row>
    <row r="24" spans="1:9" ht="16.149999999999999" customHeight="1" x14ac:dyDescent="0.25">
      <c r="A24" s="279"/>
      <c r="B24" s="279"/>
      <c r="C24" s="166"/>
      <c r="D24" s="134"/>
      <c r="E24" s="134"/>
    </row>
    <row r="25" spans="1:9" ht="16.149999999999999" customHeight="1" x14ac:dyDescent="0.25">
      <c r="A25" s="269" t="s">
        <v>0</v>
      </c>
      <c r="B25" s="269" t="s">
        <v>1</v>
      </c>
      <c r="C25" s="269" t="s">
        <v>2</v>
      </c>
      <c r="D25" s="173" t="s">
        <v>3</v>
      </c>
      <c r="E25" s="266" t="s">
        <v>192</v>
      </c>
      <c r="F25" s="269" t="s">
        <v>32</v>
      </c>
      <c r="G25" s="173" t="s">
        <v>5</v>
      </c>
      <c r="H25" s="269" t="s">
        <v>6</v>
      </c>
    </row>
    <row r="26" spans="1:9" ht="16.149999999999999" customHeight="1" x14ac:dyDescent="0.25">
      <c r="A26" s="269"/>
      <c r="B26" s="269"/>
      <c r="C26" s="269"/>
      <c r="D26" s="173" t="s">
        <v>232</v>
      </c>
      <c r="E26" s="268"/>
      <c r="F26" s="269"/>
      <c r="G26" s="173" t="s">
        <v>78</v>
      </c>
      <c r="H26" s="269"/>
    </row>
    <row r="27" spans="1:9" ht="16.149999999999999" customHeight="1" x14ac:dyDescent="0.25">
      <c r="A27" s="269"/>
      <c r="B27" s="269"/>
      <c r="C27" s="269"/>
      <c r="D27" s="173" t="s">
        <v>4</v>
      </c>
      <c r="E27" s="22"/>
      <c r="F27" s="269"/>
      <c r="G27" s="173" t="s">
        <v>233</v>
      </c>
      <c r="H27" s="269"/>
    </row>
    <row r="28" spans="1:9" ht="16.149999999999999" customHeight="1" x14ac:dyDescent="0.25">
      <c r="A28" s="269">
        <v>1</v>
      </c>
      <c r="B28" s="269">
        <v>2</v>
      </c>
      <c r="C28" s="269">
        <v>3</v>
      </c>
      <c r="D28" s="269" t="s">
        <v>234</v>
      </c>
      <c r="E28" s="269">
        <v>5</v>
      </c>
      <c r="F28" s="269" t="s">
        <v>7</v>
      </c>
      <c r="G28" s="173" t="s">
        <v>79</v>
      </c>
      <c r="H28" s="269" t="s">
        <v>80</v>
      </c>
    </row>
    <row r="29" spans="1:9" ht="16.149999999999999" customHeight="1" x14ac:dyDescent="0.25">
      <c r="A29" s="269"/>
      <c r="B29" s="269"/>
      <c r="C29" s="269"/>
      <c r="D29" s="269"/>
      <c r="E29" s="269"/>
      <c r="F29" s="269"/>
      <c r="G29" s="135">
        <v>1780.6</v>
      </c>
      <c r="H29" s="269"/>
    </row>
    <row r="30" spans="1:9" ht="16.149999999999999" customHeight="1" x14ac:dyDescent="0.25">
      <c r="A30" s="136" t="s">
        <v>55</v>
      </c>
      <c r="B30" s="105">
        <v>40838.800000000003</v>
      </c>
      <c r="C30" s="103">
        <v>0.3</v>
      </c>
      <c r="D30" s="173">
        <f t="shared" ref="D30:D35" si="0">C30*1774.4</f>
        <v>532.32000000000005</v>
      </c>
      <c r="E30" s="173">
        <v>1</v>
      </c>
      <c r="F30" s="173">
        <f t="shared" ref="F30:F32" si="1">D30/E30</f>
        <v>532.32000000000005</v>
      </c>
      <c r="G30" s="135">
        <f t="shared" ref="G30:G32" si="2">B30*12*1.302/1774.4</f>
        <v>359.5950243462579</v>
      </c>
      <c r="H30" s="137">
        <f>G30*F30</f>
        <v>191419.62336000003</v>
      </c>
    </row>
    <row r="31" spans="1:9" ht="16.149999999999999" customHeight="1" x14ac:dyDescent="0.25">
      <c r="A31" s="138" t="s">
        <v>56</v>
      </c>
      <c r="B31" s="105">
        <v>37572.800000000003</v>
      </c>
      <c r="C31" s="103">
        <v>1</v>
      </c>
      <c r="D31" s="173">
        <f t="shared" si="0"/>
        <v>1774.4</v>
      </c>
      <c r="E31" s="173">
        <v>1</v>
      </c>
      <c r="F31" s="173">
        <f t="shared" si="1"/>
        <v>1774.4</v>
      </c>
      <c r="G31" s="135">
        <f t="shared" si="2"/>
        <v>330.83714337240758</v>
      </c>
      <c r="H31" s="137">
        <f>G31*F31+15141</f>
        <v>602178.42720000003</v>
      </c>
    </row>
    <row r="32" spans="1:9" ht="16.149999999999999" customHeight="1" x14ac:dyDescent="0.25">
      <c r="A32" s="138" t="s">
        <v>57</v>
      </c>
      <c r="B32" s="105">
        <v>31725.05</v>
      </c>
      <c r="C32" s="103">
        <v>2</v>
      </c>
      <c r="D32" s="173">
        <f t="shared" si="0"/>
        <v>3548.8</v>
      </c>
      <c r="E32" s="173">
        <v>1</v>
      </c>
      <c r="F32" s="173">
        <f t="shared" si="1"/>
        <v>3548.8</v>
      </c>
      <c r="G32" s="135">
        <f t="shared" si="2"/>
        <v>279.34636000901713</v>
      </c>
      <c r="H32" s="137">
        <f>G32*F32+30282</f>
        <v>1021626.3624000001</v>
      </c>
    </row>
    <row r="33" spans="1:9" ht="16.149999999999999" customHeight="1" x14ac:dyDescent="0.25">
      <c r="A33" s="138" t="s">
        <v>58</v>
      </c>
      <c r="B33" s="105">
        <v>37931.599999999999</v>
      </c>
      <c r="C33" s="103">
        <v>3</v>
      </c>
      <c r="D33" s="173">
        <f t="shared" si="0"/>
        <v>5323.2000000000007</v>
      </c>
      <c r="E33" s="173">
        <v>1</v>
      </c>
      <c r="F33" s="173">
        <f>D33/E33</f>
        <v>5323.2000000000007</v>
      </c>
      <c r="G33" s="135">
        <f>B33*12*1.302/1774.4</f>
        <v>333.9964598737601</v>
      </c>
      <c r="H33" s="137">
        <f>G33*F33+45423</f>
        <v>1823352.9552</v>
      </c>
    </row>
    <row r="34" spans="1:9" ht="16.149999999999999" customHeight="1" x14ac:dyDescent="0.25">
      <c r="A34" s="136" t="s">
        <v>59</v>
      </c>
      <c r="B34" s="105">
        <v>38657.599999999999</v>
      </c>
      <c r="C34" s="103">
        <v>3</v>
      </c>
      <c r="D34" s="173">
        <f t="shared" si="0"/>
        <v>5323.2000000000007</v>
      </c>
      <c r="E34" s="173">
        <v>1</v>
      </c>
      <c r="F34" s="173">
        <f>D34/E34</f>
        <v>5323.2000000000007</v>
      </c>
      <c r="G34" s="135">
        <f>B34*12*1.302/1774.4</f>
        <v>340.38905680793505</v>
      </c>
      <c r="H34" s="137">
        <f>G34*F34+45423</f>
        <v>1857382.0272000001</v>
      </c>
    </row>
    <row r="35" spans="1:9" ht="16.149999999999999" customHeight="1" x14ac:dyDescent="0.25">
      <c r="A35" s="138" t="s">
        <v>60</v>
      </c>
      <c r="B35" s="105">
        <v>36402.1</v>
      </c>
      <c r="C35" s="103">
        <v>4.5</v>
      </c>
      <c r="D35" s="173">
        <f t="shared" si="0"/>
        <v>7984.8</v>
      </c>
      <c r="E35" s="173">
        <v>1</v>
      </c>
      <c r="F35" s="173">
        <f>D35/E35</f>
        <v>7984.8</v>
      </c>
      <c r="G35" s="135">
        <f>B35*12*1.302/1774.4</f>
        <v>320.52886068530199</v>
      </c>
      <c r="H35" s="137">
        <f>G35*F35+105987.71</f>
        <v>2665346.5567999994</v>
      </c>
    </row>
    <row r="36" spans="1:9" ht="16.149999999999999" customHeight="1" x14ac:dyDescent="0.25">
      <c r="A36" s="138"/>
      <c r="B36" s="105"/>
      <c r="C36" s="103"/>
      <c r="D36" s="173">
        <v>2544.21</v>
      </c>
      <c r="E36" s="171"/>
      <c r="F36" s="173"/>
      <c r="G36" s="135" t="s">
        <v>164</v>
      </c>
      <c r="H36" s="247">
        <f>SUM(H30:H35)</f>
        <v>8161305.9521599999</v>
      </c>
    </row>
    <row r="37" spans="1:9" ht="16.149999999999999" hidden="1" customHeight="1" x14ac:dyDescent="0.25">
      <c r="A37" s="263" t="s">
        <v>165</v>
      </c>
      <c r="B37" s="264"/>
      <c r="C37" s="264"/>
      <c r="D37" s="264"/>
      <c r="E37" s="264"/>
      <c r="F37" s="264"/>
      <c r="G37" s="264"/>
      <c r="H37" s="264"/>
      <c r="I37" s="265"/>
    </row>
    <row r="38" spans="1:9" ht="16.149999999999999" hidden="1" customHeight="1" x14ac:dyDescent="0.25">
      <c r="A38" s="269" t="s">
        <v>0</v>
      </c>
      <c r="B38" s="269" t="s">
        <v>166</v>
      </c>
      <c r="C38" s="266" t="s">
        <v>168</v>
      </c>
      <c r="D38" s="269"/>
    </row>
    <row r="39" spans="1:9" ht="16.149999999999999" hidden="1" customHeight="1" x14ac:dyDescent="0.25">
      <c r="A39" s="269"/>
      <c r="B39" s="269"/>
      <c r="C39" s="267"/>
      <c r="D39" s="269"/>
    </row>
    <row r="40" spans="1:9" ht="16.149999999999999" hidden="1" customHeight="1" x14ac:dyDescent="0.25">
      <c r="A40" s="269"/>
      <c r="B40" s="269"/>
      <c r="C40" s="268"/>
      <c r="D40" s="269"/>
    </row>
    <row r="41" spans="1:9" ht="16.149999999999999" hidden="1" customHeight="1" x14ac:dyDescent="0.25">
      <c r="A41" s="269">
        <v>1</v>
      </c>
      <c r="B41" s="269">
        <v>2</v>
      </c>
      <c r="C41" s="266">
        <v>3</v>
      </c>
      <c r="D41" s="269">
        <v>4</v>
      </c>
    </row>
    <row r="42" spans="1:9" ht="16.149999999999999" hidden="1" customHeight="1" x14ac:dyDescent="0.25">
      <c r="A42" s="269"/>
      <c r="B42" s="269"/>
      <c r="C42" s="268"/>
      <c r="D42" s="269"/>
    </row>
    <row r="43" spans="1:9" ht="16.149999999999999" hidden="1" customHeight="1" x14ac:dyDescent="0.25">
      <c r="A43" s="136" t="s">
        <v>55</v>
      </c>
      <c r="B43" s="105">
        <v>3669.03</v>
      </c>
      <c r="C43" s="105">
        <f t="shared" ref="C43:C48" si="3">B43*30.2%</f>
        <v>1108.0470600000001</v>
      </c>
      <c r="D43" s="137"/>
    </row>
    <row r="44" spans="1:9" ht="16.149999999999999" hidden="1" customHeight="1" x14ac:dyDescent="0.25">
      <c r="A44" s="138" t="s">
        <v>56</v>
      </c>
      <c r="B44" s="105">
        <v>10948.77</v>
      </c>
      <c r="C44" s="105">
        <f t="shared" si="3"/>
        <v>3306.5285400000002</v>
      </c>
      <c r="D44" s="137"/>
    </row>
    <row r="45" spans="1:9" ht="16.149999999999999" hidden="1" customHeight="1" x14ac:dyDescent="0.25">
      <c r="A45" s="138" t="s">
        <v>57</v>
      </c>
      <c r="B45" s="105">
        <v>18390.82</v>
      </c>
      <c r="C45" s="105">
        <f t="shared" si="3"/>
        <v>5554.0276399999993</v>
      </c>
      <c r="D45" s="137"/>
    </row>
    <row r="46" spans="1:9" ht="16.149999999999999" hidden="1" customHeight="1" x14ac:dyDescent="0.25">
      <c r="A46" s="138" t="s">
        <v>58</v>
      </c>
      <c r="B46" s="105">
        <v>32865.75</v>
      </c>
      <c r="C46" s="105">
        <f t="shared" si="3"/>
        <v>9925.4565000000002</v>
      </c>
      <c r="D46" s="137"/>
    </row>
    <row r="47" spans="1:9" ht="16.149999999999999" hidden="1" customHeight="1" x14ac:dyDescent="0.25">
      <c r="A47" s="136" t="s">
        <v>59</v>
      </c>
      <c r="B47" s="105">
        <v>33496.93</v>
      </c>
      <c r="C47" s="105">
        <f t="shared" si="3"/>
        <v>10116.07286</v>
      </c>
      <c r="D47" s="137"/>
    </row>
    <row r="48" spans="1:9" ht="16.149999999999999" hidden="1" customHeight="1" x14ac:dyDescent="0.25">
      <c r="A48" s="138" t="s">
        <v>60</v>
      </c>
      <c r="B48" s="105">
        <v>36094.949999999997</v>
      </c>
      <c r="C48" s="105">
        <f t="shared" si="3"/>
        <v>10900.674899999998</v>
      </c>
      <c r="D48" s="137"/>
    </row>
    <row r="49" spans="1:9" ht="16.149999999999999" hidden="1" customHeight="1" x14ac:dyDescent="0.25">
      <c r="A49" s="139"/>
      <c r="B49" s="140"/>
      <c r="C49" s="140"/>
      <c r="D49" s="141"/>
    </row>
    <row r="50" spans="1:9" ht="16.149999999999999" customHeight="1" x14ac:dyDescent="0.25">
      <c r="A50" s="142"/>
      <c r="B50" s="142"/>
      <c r="C50" s="142"/>
      <c r="D50" s="143"/>
    </row>
    <row r="51" spans="1:9" ht="16.149999999999999" customHeight="1" x14ac:dyDescent="0.25">
      <c r="A51" s="26" t="s">
        <v>72</v>
      </c>
      <c r="B51" s="27"/>
      <c r="C51" s="27"/>
      <c r="D51" s="27"/>
      <c r="E51" s="27"/>
      <c r="F51" s="27"/>
      <c r="G51" s="27"/>
      <c r="H51" s="27"/>
      <c r="I51" s="27"/>
    </row>
    <row r="52" spans="1:9" ht="30" customHeight="1" x14ac:dyDescent="0.25">
      <c r="A52" s="22" t="s">
        <v>86</v>
      </c>
      <c r="B52" s="23" t="s">
        <v>73</v>
      </c>
      <c r="C52" s="144" t="s">
        <v>13</v>
      </c>
      <c r="D52" s="144" t="s">
        <v>14</v>
      </c>
      <c r="E52" s="22" t="s">
        <v>6</v>
      </c>
    </row>
    <row r="53" spans="1:9" ht="16.149999999999999" customHeight="1" x14ac:dyDescent="0.25">
      <c r="A53" s="23">
        <v>1</v>
      </c>
      <c r="B53" s="123">
        <v>2</v>
      </c>
      <c r="C53" s="144">
        <v>3</v>
      </c>
      <c r="D53" s="125">
        <v>4</v>
      </c>
      <c r="E53" s="23">
        <v>5</v>
      </c>
    </row>
    <row r="54" spans="1:9" ht="16.149999999999999" customHeight="1" x14ac:dyDescent="0.25">
      <c r="A54" s="90" t="s">
        <v>170</v>
      </c>
      <c r="B54" s="147" t="s">
        <v>181</v>
      </c>
      <c r="C54" s="198">
        <v>1700</v>
      </c>
      <c r="D54" s="200">
        <v>44.1</v>
      </c>
      <c r="E54" s="23">
        <f>C54*D54</f>
        <v>74970</v>
      </c>
    </row>
    <row r="55" spans="1:9" ht="16.149999999999999" customHeight="1" x14ac:dyDescent="0.25">
      <c r="A55" s="90" t="s">
        <v>171</v>
      </c>
      <c r="B55" s="145" t="s">
        <v>181</v>
      </c>
      <c r="C55" s="198">
        <v>510</v>
      </c>
      <c r="D55" s="200">
        <v>48.5</v>
      </c>
      <c r="E55" s="23">
        <f t="shared" ref="E55:E90" si="4">C55*D55</f>
        <v>24735</v>
      </c>
    </row>
    <row r="56" spans="1:9" ht="16.149999999999999" customHeight="1" x14ac:dyDescent="0.25">
      <c r="A56" s="159" t="s">
        <v>172</v>
      </c>
      <c r="B56" s="145" t="s">
        <v>181</v>
      </c>
      <c r="C56" s="198">
        <v>74</v>
      </c>
      <c r="D56" s="184">
        <v>47</v>
      </c>
      <c r="E56" s="23">
        <f t="shared" si="4"/>
        <v>3478</v>
      </c>
    </row>
    <row r="57" spans="1:9" ht="16.149999999999999" customHeight="1" x14ac:dyDescent="0.25">
      <c r="A57" s="159" t="s">
        <v>173</v>
      </c>
      <c r="B57" s="147" t="s">
        <v>181</v>
      </c>
      <c r="C57" s="198">
        <v>10</v>
      </c>
      <c r="D57" s="184">
        <v>374.1</v>
      </c>
      <c r="E57" s="23">
        <f t="shared" si="4"/>
        <v>3741</v>
      </c>
    </row>
    <row r="58" spans="1:9" ht="16.149999999999999" customHeight="1" x14ac:dyDescent="0.25">
      <c r="A58" s="90" t="s">
        <v>174</v>
      </c>
      <c r="B58" s="147" t="s">
        <v>181</v>
      </c>
      <c r="C58" s="198">
        <v>230</v>
      </c>
      <c r="D58" s="184">
        <v>274</v>
      </c>
      <c r="E58" s="23">
        <f t="shared" si="4"/>
        <v>63020</v>
      </c>
    </row>
    <row r="59" spans="1:9" ht="16.149999999999999" customHeight="1" x14ac:dyDescent="0.25">
      <c r="A59" s="197" t="s">
        <v>236</v>
      </c>
      <c r="B59" s="145" t="s">
        <v>181</v>
      </c>
      <c r="C59" s="198">
        <v>25</v>
      </c>
      <c r="D59" s="200">
        <v>150</v>
      </c>
      <c r="E59" s="23">
        <f t="shared" si="4"/>
        <v>3750</v>
      </c>
    </row>
    <row r="60" spans="1:9" ht="16.149999999999999" customHeight="1" x14ac:dyDescent="0.25">
      <c r="A60" s="90" t="s">
        <v>174</v>
      </c>
      <c r="B60" s="145" t="s">
        <v>181</v>
      </c>
      <c r="C60" s="198">
        <v>0</v>
      </c>
      <c r="D60" s="200">
        <v>161.19999999999999</v>
      </c>
      <c r="E60" s="23">
        <f t="shared" si="4"/>
        <v>0</v>
      </c>
    </row>
    <row r="61" spans="1:9" ht="16.149999999999999" customHeight="1" x14ac:dyDescent="0.25">
      <c r="A61" s="90" t="s">
        <v>175</v>
      </c>
      <c r="B61" s="147" t="s">
        <v>181</v>
      </c>
      <c r="C61" s="199">
        <v>40.5</v>
      </c>
      <c r="D61" s="200">
        <v>440</v>
      </c>
      <c r="E61" s="23">
        <f t="shared" si="4"/>
        <v>17820</v>
      </c>
    </row>
    <row r="62" spans="1:9" ht="16.149999999999999" customHeight="1" x14ac:dyDescent="0.25">
      <c r="A62" s="90" t="s">
        <v>176</v>
      </c>
      <c r="B62" s="147" t="s">
        <v>181</v>
      </c>
      <c r="C62" s="198">
        <v>164</v>
      </c>
      <c r="D62" s="200">
        <v>89</v>
      </c>
      <c r="E62" s="23">
        <f t="shared" si="4"/>
        <v>14596</v>
      </c>
    </row>
    <row r="63" spans="1:9" ht="16.149999999999999" customHeight="1" x14ac:dyDescent="0.25">
      <c r="A63" s="90" t="s">
        <v>177</v>
      </c>
      <c r="B63" s="145" t="s">
        <v>181</v>
      </c>
      <c r="C63" s="198">
        <v>164</v>
      </c>
      <c r="D63" s="200">
        <v>90</v>
      </c>
      <c r="E63" s="23">
        <f t="shared" si="4"/>
        <v>14760</v>
      </c>
    </row>
    <row r="64" spans="1:9" ht="16.149999999999999" customHeight="1" x14ac:dyDescent="0.25">
      <c r="A64" s="197" t="s">
        <v>178</v>
      </c>
      <c r="B64" s="145" t="s">
        <v>181</v>
      </c>
      <c r="C64" s="198">
        <v>1</v>
      </c>
      <c r="D64" s="200">
        <v>4033.4</v>
      </c>
      <c r="E64" s="23">
        <f t="shared" si="4"/>
        <v>4033.4</v>
      </c>
    </row>
    <row r="65" spans="1:5" ht="16.149999999999999" customHeight="1" x14ac:dyDescent="0.25">
      <c r="A65" s="90" t="s">
        <v>179</v>
      </c>
      <c r="B65" s="147" t="s">
        <v>181</v>
      </c>
      <c r="C65" s="198">
        <v>10</v>
      </c>
      <c r="D65" s="200">
        <v>243</v>
      </c>
      <c r="E65" s="23">
        <f t="shared" si="4"/>
        <v>2430</v>
      </c>
    </row>
    <row r="66" spans="1:5" ht="16.149999999999999" customHeight="1" x14ac:dyDescent="0.25">
      <c r="A66" s="90" t="s">
        <v>228</v>
      </c>
      <c r="B66" s="147" t="s">
        <v>181</v>
      </c>
      <c r="C66" s="198">
        <v>0</v>
      </c>
      <c r="D66" s="200">
        <v>7125.33</v>
      </c>
      <c r="E66" s="23">
        <f t="shared" si="4"/>
        <v>0</v>
      </c>
    </row>
    <row r="67" spans="1:5" ht="16.149999999999999" customHeight="1" x14ac:dyDescent="0.25">
      <c r="A67" s="90" t="s">
        <v>180</v>
      </c>
      <c r="B67" s="145" t="s">
        <v>181</v>
      </c>
      <c r="C67" s="198">
        <v>0</v>
      </c>
      <c r="D67" s="200">
        <v>300</v>
      </c>
      <c r="E67" s="23">
        <f t="shared" si="4"/>
        <v>0</v>
      </c>
    </row>
    <row r="68" spans="1:5" ht="16.149999999999999" customHeight="1" x14ac:dyDescent="0.25">
      <c r="A68" s="90" t="s">
        <v>237</v>
      </c>
      <c r="B68" s="241" t="s">
        <v>260</v>
      </c>
      <c r="C68" s="198">
        <v>1</v>
      </c>
      <c r="D68" s="200">
        <v>1381.8</v>
      </c>
      <c r="E68" s="23">
        <f t="shared" si="4"/>
        <v>1381.8</v>
      </c>
    </row>
    <row r="69" spans="1:5" ht="16.149999999999999" customHeight="1" x14ac:dyDescent="0.25">
      <c r="A69" s="90" t="s">
        <v>238</v>
      </c>
      <c r="B69" s="241" t="s">
        <v>260</v>
      </c>
      <c r="C69" s="198">
        <v>1</v>
      </c>
      <c r="D69" s="200">
        <v>697.2</v>
      </c>
      <c r="E69" s="23">
        <f t="shared" si="4"/>
        <v>697.2</v>
      </c>
    </row>
    <row r="70" spans="1:5" ht="16.149999999999999" customHeight="1" x14ac:dyDescent="0.25">
      <c r="A70" s="90" t="s">
        <v>239</v>
      </c>
      <c r="B70" s="241" t="s">
        <v>260</v>
      </c>
      <c r="C70" s="198">
        <v>1</v>
      </c>
      <c r="D70" s="200">
        <v>938</v>
      </c>
      <c r="E70" s="23">
        <f t="shared" si="4"/>
        <v>938</v>
      </c>
    </row>
    <row r="71" spans="1:5" ht="16.149999999999999" customHeight="1" x14ac:dyDescent="0.25">
      <c r="A71" s="90" t="s">
        <v>240</v>
      </c>
      <c r="B71" s="241" t="s">
        <v>260</v>
      </c>
      <c r="C71" s="198">
        <v>1</v>
      </c>
      <c r="D71" s="200">
        <v>194.6</v>
      </c>
      <c r="E71" s="23">
        <f t="shared" si="4"/>
        <v>194.6</v>
      </c>
    </row>
    <row r="72" spans="1:5" ht="16.149999999999999" customHeight="1" x14ac:dyDescent="0.25">
      <c r="A72" s="90" t="s">
        <v>241</v>
      </c>
      <c r="B72" s="241" t="s">
        <v>260</v>
      </c>
      <c r="C72" s="198">
        <v>1</v>
      </c>
      <c r="D72" s="200">
        <v>1358</v>
      </c>
      <c r="E72" s="23">
        <f t="shared" si="4"/>
        <v>1358</v>
      </c>
    </row>
    <row r="73" spans="1:5" ht="16.149999999999999" customHeight="1" x14ac:dyDescent="0.25">
      <c r="A73" s="90" t="s">
        <v>242</v>
      </c>
      <c r="B73" s="241" t="s">
        <v>260</v>
      </c>
      <c r="C73" s="198">
        <v>1</v>
      </c>
      <c r="D73" s="200">
        <v>698.6</v>
      </c>
      <c r="E73" s="23">
        <f t="shared" si="4"/>
        <v>698.6</v>
      </c>
    </row>
    <row r="74" spans="1:5" ht="16.149999999999999" customHeight="1" x14ac:dyDescent="0.25">
      <c r="A74" s="90" t="s">
        <v>243</v>
      </c>
      <c r="B74" s="241" t="s">
        <v>260</v>
      </c>
      <c r="C74" s="198">
        <v>1</v>
      </c>
      <c r="D74" s="200">
        <v>242.2</v>
      </c>
      <c r="E74" s="23">
        <f t="shared" si="4"/>
        <v>242.2</v>
      </c>
    </row>
    <row r="75" spans="1:5" ht="16.149999999999999" customHeight="1" x14ac:dyDescent="0.25">
      <c r="A75" s="90" t="s">
        <v>244</v>
      </c>
      <c r="B75" s="241" t="s">
        <v>260</v>
      </c>
      <c r="C75" s="198">
        <v>1</v>
      </c>
      <c r="D75" s="200">
        <v>1162</v>
      </c>
      <c r="E75" s="23">
        <f t="shared" si="4"/>
        <v>1162</v>
      </c>
    </row>
    <row r="76" spans="1:5" ht="16.149999999999999" customHeight="1" x14ac:dyDescent="0.25">
      <c r="A76" s="90" t="s">
        <v>245</v>
      </c>
      <c r="B76" s="241" t="s">
        <v>260</v>
      </c>
      <c r="C76" s="198">
        <v>1</v>
      </c>
      <c r="D76" s="200">
        <v>183.4</v>
      </c>
      <c r="E76" s="23">
        <f t="shared" si="4"/>
        <v>183.4</v>
      </c>
    </row>
    <row r="77" spans="1:5" ht="16.149999999999999" customHeight="1" x14ac:dyDescent="0.25">
      <c r="A77" s="90" t="s">
        <v>246</v>
      </c>
      <c r="B77" s="241" t="s">
        <v>260</v>
      </c>
      <c r="C77" s="198">
        <v>1</v>
      </c>
      <c r="D77" s="200">
        <v>3360</v>
      </c>
      <c r="E77" s="23">
        <f t="shared" si="4"/>
        <v>3360</v>
      </c>
    </row>
    <row r="78" spans="1:5" ht="16.149999999999999" customHeight="1" x14ac:dyDescent="0.25">
      <c r="A78" s="90" t="s">
        <v>247</v>
      </c>
      <c r="B78" s="241" t="s">
        <v>260</v>
      </c>
      <c r="C78" s="198">
        <v>2</v>
      </c>
      <c r="D78" s="200">
        <v>2646</v>
      </c>
      <c r="E78" s="23">
        <f t="shared" si="4"/>
        <v>5292</v>
      </c>
    </row>
    <row r="79" spans="1:5" ht="16.149999999999999" customHeight="1" x14ac:dyDescent="0.25">
      <c r="A79" s="90" t="s">
        <v>248</v>
      </c>
      <c r="B79" s="241" t="s">
        <v>260</v>
      </c>
      <c r="C79" s="198">
        <v>1</v>
      </c>
      <c r="D79" s="200">
        <v>975.8</v>
      </c>
      <c r="E79" s="23">
        <f t="shared" si="4"/>
        <v>975.8</v>
      </c>
    </row>
    <row r="80" spans="1:5" ht="16.149999999999999" customHeight="1" x14ac:dyDescent="0.25">
      <c r="A80" s="90" t="s">
        <v>249</v>
      </c>
      <c r="B80" s="241" t="s">
        <v>260</v>
      </c>
      <c r="C80" s="198">
        <v>2</v>
      </c>
      <c r="D80" s="200">
        <v>631.4</v>
      </c>
      <c r="E80" s="23">
        <f t="shared" si="4"/>
        <v>1262.8</v>
      </c>
    </row>
    <row r="81" spans="1:6" ht="16.149999999999999" customHeight="1" x14ac:dyDescent="0.25">
      <c r="A81" s="90" t="s">
        <v>250</v>
      </c>
      <c r="B81" s="241" t="s">
        <v>260</v>
      </c>
      <c r="C81" s="198">
        <v>2</v>
      </c>
      <c r="D81" s="200">
        <v>670.6</v>
      </c>
      <c r="E81" s="23">
        <f t="shared" si="4"/>
        <v>1341.2</v>
      </c>
    </row>
    <row r="82" spans="1:6" ht="16.149999999999999" customHeight="1" x14ac:dyDescent="0.25">
      <c r="A82" s="90" t="s">
        <v>251</v>
      </c>
      <c r="B82" s="241" t="s">
        <v>260</v>
      </c>
      <c r="C82" s="198">
        <v>1</v>
      </c>
      <c r="D82" s="200">
        <v>2787.4</v>
      </c>
      <c r="E82" s="23">
        <f t="shared" si="4"/>
        <v>2787.4</v>
      </c>
    </row>
    <row r="83" spans="1:6" ht="16.149999999999999" customHeight="1" x14ac:dyDescent="0.25">
      <c r="A83" s="90" t="s">
        <v>252</v>
      </c>
      <c r="B83" s="241" t="s">
        <v>260</v>
      </c>
      <c r="C83" s="198">
        <v>2</v>
      </c>
      <c r="D83" s="200">
        <v>3122</v>
      </c>
      <c r="E83" s="23">
        <f t="shared" si="4"/>
        <v>6244</v>
      </c>
    </row>
    <row r="84" spans="1:6" ht="16.149999999999999" customHeight="1" x14ac:dyDescent="0.25">
      <c r="A84" s="90" t="s">
        <v>253</v>
      </c>
      <c r="B84" s="241" t="s">
        <v>260</v>
      </c>
      <c r="C84" s="198">
        <v>1</v>
      </c>
      <c r="D84" s="200">
        <v>747.6</v>
      </c>
      <c r="E84" s="23">
        <f t="shared" si="4"/>
        <v>747.6</v>
      </c>
    </row>
    <row r="85" spans="1:6" ht="16.149999999999999" customHeight="1" x14ac:dyDescent="0.25">
      <c r="A85" s="90" t="s">
        <v>254</v>
      </c>
      <c r="B85" s="241" t="s">
        <v>260</v>
      </c>
      <c r="C85" s="198">
        <v>8</v>
      </c>
      <c r="D85" s="200">
        <v>4824</v>
      </c>
      <c r="E85" s="23">
        <f t="shared" si="4"/>
        <v>38592</v>
      </c>
    </row>
    <row r="86" spans="1:6" ht="16.149999999999999" customHeight="1" x14ac:dyDescent="0.25">
      <c r="A86" s="90" t="s">
        <v>255</v>
      </c>
      <c r="B86" s="241" t="s">
        <v>260</v>
      </c>
      <c r="C86" s="198">
        <v>1</v>
      </c>
      <c r="D86" s="200">
        <v>11932.4</v>
      </c>
      <c r="E86" s="23">
        <f t="shared" si="4"/>
        <v>11932.4</v>
      </c>
    </row>
    <row r="87" spans="1:6" ht="16.149999999999999" customHeight="1" x14ac:dyDescent="0.25">
      <c r="A87" s="90" t="s">
        <v>256</v>
      </c>
      <c r="B87" s="241" t="s">
        <v>260</v>
      </c>
      <c r="C87" s="198">
        <v>1</v>
      </c>
      <c r="D87" s="200">
        <v>6841</v>
      </c>
      <c r="E87" s="23">
        <f t="shared" si="4"/>
        <v>6841</v>
      </c>
    </row>
    <row r="88" spans="1:6" ht="16.149999999999999" customHeight="1" x14ac:dyDescent="0.25">
      <c r="A88" s="90" t="s">
        <v>257</v>
      </c>
      <c r="B88" s="241" t="s">
        <v>260</v>
      </c>
      <c r="C88" s="198">
        <v>8</v>
      </c>
      <c r="D88" s="200">
        <v>608</v>
      </c>
      <c r="E88" s="23">
        <f t="shared" si="4"/>
        <v>4864</v>
      </c>
    </row>
    <row r="89" spans="1:6" ht="16.149999999999999" customHeight="1" x14ac:dyDescent="0.25">
      <c r="A89" s="90" t="s">
        <v>258</v>
      </c>
      <c r="B89" s="241" t="s">
        <v>260</v>
      </c>
      <c r="C89" s="198">
        <v>6</v>
      </c>
      <c r="D89" s="200">
        <v>1484</v>
      </c>
      <c r="E89" s="23">
        <f t="shared" si="4"/>
        <v>8904</v>
      </c>
    </row>
    <row r="90" spans="1:6" ht="16.149999999999999" customHeight="1" x14ac:dyDescent="0.25">
      <c r="A90" s="90" t="s">
        <v>259</v>
      </c>
      <c r="B90" s="241" t="s">
        <v>260</v>
      </c>
      <c r="C90" s="198">
        <v>1</v>
      </c>
      <c r="D90" s="200">
        <v>28866.6</v>
      </c>
      <c r="E90" s="23">
        <f t="shared" si="4"/>
        <v>28866.6</v>
      </c>
    </row>
    <row r="91" spans="1:6" ht="16.149999999999999" customHeight="1" x14ac:dyDescent="0.25">
      <c r="B91" s="149"/>
      <c r="C91" s="149"/>
      <c r="D91" s="149" t="s">
        <v>112</v>
      </c>
      <c r="E91" s="246">
        <f>SUM(E54:E90)</f>
        <v>356200</v>
      </c>
    </row>
    <row r="92" spans="1:6" ht="16.149999999999999" customHeight="1" x14ac:dyDescent="0.25">
      <c r="A92" s="27"/>
      <c r="B92" s="27"/>
      <c r="C92" s="102"/>
      <c r="E92" s="150"/>
    </row>
    <row r="93" spans="1:6" ht="33" customHeight="1" x14ac:dyDescent="0.25">
      <c r="A93" s="85" t="s">
        <v>156</v>
      </c>
      <c r="B93" s="179"/>
      <c r="C93" s="126" t="s">
        <v>196</v>
      </c>
      <c r="D93" s="126" t="s">
        <v>47</v>
      </c>
      <c r="E93" s="146" t="s">
        <v>197</v>
      </c>
      <c r="F93" s="148" t="s">
        <v>6</v>
      </c>
    </row>
    <row r="94" spans="1:6" ht="50.45" hidden="1" customHeight="1" x14ac:dyDescent="0.25">
      <c r="A94" s="261" t="s">
        <v>115</v>
      </c>
      <c r="B94" s="261"/>
      <c r="C94" s="104" t="s">
        <v>157</v>
      </c>
      <c r="D94" s="91"/>
      <c r="E94" s="148"/>
      <c r="F94" s="148"/>
    </row>
    <row r="95" spans="1:6" ht="35.450000000000003" hidden="1" customHeight="1" x14ac:dyDescent="0.25">
      <c r="A95" s="175" t="s">
        <v>110</v>
      </c>
      <c r="B95" s="174"/>
      <c r="C95" s="91" t="s">
        <v>157</v>
      </c>
      <c r="D95" s="270">
        <v>0</v>
      </c>
      <c r="E95" s="270"/>
      <c r="F95" s="148">
        <f t="shared" ref="F95:F98" si="5">D95*E95</f>
        <v>0</v>
      </c>
    </row>
    <row r="96" spans="1:6" ht="18" customHeight="1" x14ac:dyDescent="0.25">
      <c r="A96" s="261" t="s">
        <v>182</v>
      </c>
      <c r="B96" s="261"/>
      <c r="C96" s="104" t="s">
        <v>157</v>
      </c>
      <c r="D96" s="91">
        <v>1</v>
      </c>
      <c r="E96" s="148">
        <v>129003</v>
      </c>
      <c r="F96" s="148">
        <f t="shared" si="5"/>
        <v>129003</v>
      </c>
    </row>
    <row r="97" spans="1:7" ht="24.75" customHeight="1" x14ac:dyDescent="0.25">
      <c r="A97" s="262" t="s">
        <v>114</v>
      </c>
      <c r="B97" s="262"/>
      <c r="C97" s="104" t="s">
        <v>157</v>
      </c>
      <c r="D97" s="91">
        <v>0</v>
      </c>
      <c r="E97" s="148">
        <v>170000</v>
      </c>
      <c r="F97" s="148">
        <f t="shared" si="5"/>
        <v>0</v>
      </c>
    </row>
    <row r="98" spans="1:7" ht="30.75" customHeight="1" x14ac:dyDescent="0.25">
      <c r="A98" s="261" t="s">
        <v>113</v>
      </c>
      <c r="B98" s="261"/>
      <c r="C98" s="104" t="s">
        <v>157</v>
      </c>
      <c r="D98" s="91">
        <v>1</v>
      </c>
      <c r="E98" s="146">
        <v>188024.98</v>
      </c>
      <c r="F98" s="148">
        <f t="shared" si="5"/>
        <v>188024.98</v>
      </c>
    </row>
    <row r="99" spans="1:7" ht="16.149999999999999" customHeight="1" x14ac:dyDescent="0.25">
      <c r="A99" s="86"/>
      <c r="B99" s="106"/>
      <c r="C99" s="106"/>
      <c r="D99" s="151"/>
      <c r="E99" s="151"/>
      <c r="F99" s="152">
        <f>SUM(F94:F98)</f>
        <v>317027.98</v>
      </c>
      <c r="G99" s="153"/>
    </row>
    <row r="100" spans="1:7" ht="16.149999999999999" customHeight="1" x14ac:dyDescent="0.25">
      <c r="F100" s="151"/>
      <c r="G100" s="151"/>
    </row>
    <row r="101" spans="1:7" ht="16.149999999999999" customHeight="1" x14ac:dyDescent="0.25">
      <c r="F101" s="151"/>
      <c r="G101" s="151"/>
    </row>
    <row r="102" spans="1:7" ht="16.149999999999999" customHeight="1" x14ac:dyDescent="0.25">
      <c r="F102" s="151"/>
      <c r="G102" s="151"/>
    </row>
    <row r="103" spans="1:7" ht="16.149999999999999" customHeight="1" x14ac:dyDescent="0.25">
      <c r="F103" s="151"/>
      <c r="G103" s="151"/>
    </row>
    <row r="104" spans="1:7" ht="16.149999999999999" customHeight="1" x14ac:dyDescent="0.25">
      <c r="F104" s="151"/>
      <c r="G104" s="151"/>
    </row>
    <row r="105" spans="1:7" ht="16.149999999999999" customHeight="1" x14ac:dyDescent="0.25">
      <c r="F105" s="151"/>
      <c r="G105" s="151"/>
    </row>
    <row r="106" spans="1:7" ht="16.149999999999999" customHeight="1" x14ac:dyDescent="0.25">
      <c r="F106" s="151"/>
      <c r="G106" s="151"/>
    </row>
    <row r="107" spans="1:7" ht="16.149999999999999" customHeight="1" x14ac:dyDescent="0.25">
      <c r="F107" s="151"/>
      <c r="G107" s="151"/>
    </row>
    <row r="108" spans="1:7" ht="16.149999999999999" customHeight="1" x14ac:dyDescent="0.25">
      <c r="F108" s="154"/>
      <c r="G108" s="154"/>
    </row>
    <row r="109" spans="1:7" ht="16.149999999999999" customHeight="1" x14ac:dyDescent="0.25">
      <c r="F109" s="154"/>
      <c r="G109" s="154"/>
    </row>
    <row r="110" spans="1:7" ht="16.149999999999999" customHeight="1" x14ac:dyDescent="0.25">
      <c r="F110" s="154"/>
      <c r="G110" s="154"/>
    </row>
    <row r="111" spans="1:7" ht="16.149999999999999" customHeight="1" x14ac:dyDescent="0.25">
      <c r="F111" s="154"/>
      <c r="G111" s="154"/>
    </row>
    <row r="112" spans="1:7" ht="16.149999999999999" customHeight="1" x14ac:dyDescent="0.25">
      <c r="F112" s="154"/>
      <c r="G112" s="154"/>
    </row>
    <row r="113" spans="6:7" ht="16.149999999999999" customHeight="1" x14ac:dyDescent="0.25">
      <c r="F113" s="154"/>
      <c r="G113" s="154"/>
    </row>
    <row r="114" spans="6:7" ht="16.149999999999999" customHeight="1" x14ac:dyDescent="0.25">
      <c r="F114" s="154"/>
      <c r="G114" s="154"/>
    </row>
    <row r="115" spans="6:7" ht="16.149999999999999" customHeight="1" x14ac:dyDescent="0.25">
      <c r="F115" s="154"/>
      <c r="G115" s="154"/>
    </row>
    <row r="116" spans="6:7" ht="16.149999999999999" customHeight="1" x14ac:dyDescent="0.25">
      <c r="F116" s="154"/>
      <c r="G116" s="154"/>
    </row>
    <row r="117" spans="6:7" ht="16.149999999999999" customHeight="1" x14ac:dyDescent="0.25">
      <c r="F117" s="154"/>
      <c r="G117" s="154"/>
    </row>
    <row r="118" spans="6:7" ht="16.149999999999999" customHeight="1" x14ac:dyDescent="0.25">
      <c r="F118" s="154"/>
      <c r="G118" s="154"/>
    </row>
    <row r="119" spans="6:7" ht="16.149999999999999" customHeight="1" x14ac:dyDescent="0.25">
      <c r="F119" s="154"/>
      <c r="G119" s="154"/>
    </row>
    <row r="120" spans="6:7" ht="16.149999999999999" customHeight="1" x14ac:dyDescent="0.25">
      <c r="F120" s="154"/>
      <c r="G120" s="154"/>
    </row>
    <row r="121" spans="6:7" ht="16.149999999999999" customHeight="1" x14ac:dyDescent="0.25">
      <c r="F121" s="154"/>
      <c r="G121" s="154"/>
    </row>
    <row r="122" spans="6:7" ht="16.149999999999999" customHeight="1" x14ac:dyDescent="0.25">
      <c r="F122" s="154"/>
      <c r="G122" s="154"/>
    </row>
    <row r="123" spans="6:7" ht="16.149999999999999" customHeight="1" x14ac:dyDescent="0.25">
      <c r="F123" s="154"/>
      <c r="G123" s="154"/>
    </row>
    <row r="124" spans="6:7" ht="16.149999999999999" customHeight="1" x14ac:dyDescent="0.25">
      <c r="F124" s="154"/>
      <c r="G124" s="154"/>
    </row>
    <row r="125" spans="6:7" ht="16.149999999999999" customHeight="1" x14ac:dyDescent="0.25">
      <c r="F125" s="154"/>
      <c r="G125" s="154"/>
    </row>
    <row r="126" spans="6:7" ht="16.149999999999999" customHeight="1" x14ac:dyDescent="0.25">
      <c r="F126" s="154"/>
      <c r="G126" s="154"/>
    </row>
    <row r="127" spans="6:7" ht="16.149999999999999" customHeight="1" x14ac:dyDescent="0.25">
      <c r="F127" s="154"/>
      <c r="G127" s="154"/>
    </row>
    <row r="128" spans="6:7" ht="16.149999999999999" customHeight="1" x14ac:dyDescent="0.25">
      <c r="F128" s="154"/>
      <c r="G128" s="154"/>
    </row>
    <row r="129" spans="6:7" ht="16.149999999999999" customHeight="1" x14ac:dyDescent="0.25">
      <c r="F129" s="154"/>
      <c r="G129" s="154"/>
    </row>
    <row r="130" spans="6:7" ht="16.149999999999999" customHeight="1" x14ac:dyDescent="0.25">
      <c r="F130" s="154"/>
      <c r="G130" s="154"/>
    </row>
    <row r="131" spans="6:7" ht="16.149999999999999" customHeight="1" x14ac:dyDescent="0.25">
      <c r="F131" s="154"/>
      <c r="G131" s="154"/>
    </row>
    <row r="132" spans="6:7" ht="16.149999999999999" customHeight="1" x14ac:dyDescent="0.25">
      <c r="F132" s="154"/>
      <c r="G132" s="154"/>
    </row>
    <row r="133" spans="6:7" ht="16.149999999999999" customHeight="1" x14ac:dyDescent="0.25">
      <c r="F133" s="154"/>
      <c r="G133" s="154"/>
    </row>
    <row r="134" spans="6:7" ht="16.149999999999999" customHeight="1" x14ac:dyDescent="0.25">
      <c r="F134" s="154"/>
      <c r="G134" s="154"/>
    </row>
    <row r="135" spans="6:7" ht="16.149999999999999" customHeight="1" x14ac:dyDescent="0.25">
      <c r="F135" s="154"/>
      <c r="G135" s="154"/>
    </row>
    <row r="136" spans="6:7" ht="16.149999999999999" customHeight="1" x14ac:dyDescent="0.25">
      <c r="F136" s="154"/>
      <c r="G136" s="154"/>
    </row>
    <row r="137" spans="6:7" ht="16.149999999999999" customHeight="1" x14ac:dyDescent="0.25">
      <c r="F137" s="154"/>
      <c r="G137" s="154"/>
    </row>
    <row r="138" spans="6:7" ht="16.149999999999999" customHeight="1" x14ac:dyDescent="0.25">
      <c r="F138" s="154"/>
      <c r="G138" s="154"/>
    </row>
    <row r="139" spans="6:7" ht="16.149999999999999" customHeight="1" x14ac:dyDescent="0.25">
      <c r="F139" s="154"/>
      <c r="G139" s="154"/>
    </row>
    <row r="140" spans="6:7" ht="16.149999999999999" customHeight="1" x14ac:dyDescent="0.25">
      <c r="F140" s="154"/>
      <c r="G140" s="154"/>
    </row>
    <row r="141" spans="6:7" ht="16.149999999999999" customHeight="1" x14ac:dyDescent="0.25">
      <c r="F141" s="154"/>
      <c r="G141" s="154"/>
    </row>
    <row r="142" spans="6:7" ht="16.149999999999999" customHeight="1" x14ac:dyDescent="0.25">
      <c r="F142" s="154"/>
      <c r="G142" s="154"/>
    </row>
    <row r="143" spans="6:7" ht="16.149999999999999" customHeight="1" x14ac:dyDescent="0.25">
      <c r="F143" s="154"/>
      <c r="G143" s="154"/>
    </row>
    <row r="144" spans="6:7" ht="16.149999999999999" customHeight="1" x14ac:dyDescent="0.25">
      <c r="F144" s="154"/>
      <c r="G144" s="154"/>
    </row>
    <row r="145" spans="6:7" ht="16.149999999999999" customHeight="1" x14ac:dyDescent="0.25">
      <c r="F145" s="154"/>
      <c r="G145" s="154"/>
    </row>
    <row r="146" spans="6:7" ht="16.149999999999999" customHeight="1" x14ac:dyDescent="0.25">
      <c r="F146" s="154"/>
      <c r="G146" s="154"/>
    </row>
    <row r="147" spans="6:7" ht="16.149999999999999" customHeight="1" x14ac:dyDescent="0.25">
      <c r="F147" s="154"/>
      <c r="G147" s="154"/>
    </row>
    <row r="148" spans="6:7" ht="16.149999999999999" customHeight="1" x14ac:dyDescent="0.25">
      <c r="F148" s="154"/>
      <c r="G148" s="154"/>
    </row>
    <row r="149" spans="6:7" ht="16.149999999999999" customHeight="1" x14ac:dyDescent="0.25">
      <c r="F149" s="154"/>
      <c r="G149" s="154"/>
    </row>
    <row r="150" spans="6:7" ht="16.149999999999999" customHeight="1" x14ac:dyDescent="0.25">
      <c r="F150" s="154"/>
      <c r="G150" s="154"/>
    </row>
    <row r="151" spans="6:7" ht="16.149999999999999" customHeight="1" x14ac:dyDescent="0.25">
      <c r="F151" s="154"/>
      <c r="G151" s="154"/>
    </row>
    <row r="152" spans="6:7" ht="16.149999999999999" customHeight="1" x14ac:dyDescent="0.25">
      <c r="F152" s="154"/>
      <c r="G152" s="154"/>
    </row>
    <row r="153" spans="6:7" ht="16.149999999999999" customHeight="1" x14ac:dyDescent="0.25">
      <c r="F153" s="154"/>
      <c r="G153" s="154"/>
    </row>
    <row r="154" spans="6:7" ht="16.149999999999999" customHeight="1" x14ac:dyDescent="0.25">
      <c r="F154" s="154"/>
      <c r="G154" s="154"/>
    </row>
    <row r="155" spans="6:7" ht="16.149999999999999" customHeight="1" x14ac:dyDescent="0.25">
      <c r="F155" s="154"/>
      <c r="G155" s="154"/>
    </row>
    <row r="156" spans="6:7" ht="16.149999999999999" customHeight="1" x14ac:dyDescent="0.25">
      <c r="F156" s="154"/>
      <c r="G156" s="154"/>
    </row>
    <row r="157" spans="6:7" ht="16.149999999999999" customHeight="1" x14ac:dyDescent="0.25">
      <c r="F157" s="154"/>
      <c r="G157" s="154"/>
    </row>
    <row r="158" spans="6:7" ht="16.149999999999999" customHeight="1" x14ac:dyDescent="0.25">
      <c r="F158" s="154"/>
      <c r="G158" s="154"/>
    </row>
    <row r="159" spans="6:7" ht="16.149999999999999" customHeight="1" x14ac:dyDescent="0.25">
      <c r="F159" s="154"/>
      <c r="G159" s="154"/>
    </row>
    <row r="160" spans="6:7" ht="16.149999999999999" customHeight="1" x14ac:dyDescent="0.25">
      <c r="F160" s="154"/>
      <c r="G160" s="154"/>
    </row>
    <row r="161" spans="6:7" ht="16.149999999999999" customHeight="1" x14ac:dyDescent="0.25">
      <c r="F161" s="154"/>
      <c r="G161" s="154"/>
    </row>
    <row r="162" spans="6:7" ht="16.149999999999999" customHeight="1" x14ac:dyDescent="0.25">
      <c r="F162" s="154"/>
      <c r="G162" s="154"/>
    </row>
    <row r="163" spans="6:7" ht="16.149999999999999" customHeight="1" x14ac:dyDescent="0.25">
      <c r="F163" s="154"/>
      <c r="G163" s="154"/>
    </row>
    <row r="164" spans="6:7" ht="16.149999999999999" customHeight="1" x14ac:dyDescent="0.25">
      <c r="F164" s="154"/>
      <c r="G164" s="154"/>
    </row>
    <row r="165" spans="6:7" ht="16.149999999999999" customHeight="1" x14ac:dyDescent="0.25">
      <c r="F165" s="154"/>
      <c r="G165" s="154"/>
    </row>
    <row r="166" spans="6:7" ht="16.149999999999999" customHeight="1" x14ac:dyDescent="0.25">
      <c r="F166" s="154"/>
      <c r="G166" s="154"/>
    </row>
    <row r="167" spans="6:7" ht="16.149999999999999" customHeight="1" x14ac:dyDescent="0.25">
      <c r="F167" s="154"/>
      <c r="G167" s="154"/>
    </row>
    <row r="168" spans="6:7" ht="16.149999999999999" customHeight="1" x14ac:dyDescent="0.25">
      <c r="F168" s="154"/>
      <c r="G168" s="154"/>
    </row>
    <row r="169" spans="6:7" ht="16.149999999999999" customHeight="1" x14ac:dyDescent="0.25">
      <c r="F169" s="154"/>
      <c r="G169" s="154"/>
    </row>
    <row r="170" spans="6:7" ht="16.149999999999999" customHeight="1" x14ac:dyDescent="0.25">
      <c r="F170" s="154"/>
      <c r="G170" s="154"/>
    </row>
    <row r="171" spans="6:7" ht="16.149999999999999" customHeight="1" x14ac:dyDescent="0.25">
      <c r="F171" s="154"/>
      <c r="G171" s="154"/>
    </row>
    <row r="172" spans="6:7" ht="16.149999999999999" customHeight="1" x14ac:dyDescent="0.25">
      <c r="F172" s="154"/>
      <c r="G172" s="154"/>
    </row>
    <row r="173" spans="6:7" ht="16.149999999999999" customHeight="1" x14ac:dyDescent="0.25">
      <c r="F173" s="155"/>
      <c r="G173" s="155"/>
    </row>
  </sheetData>
  <mergeCells count="56">
    <mergeCell ref="A4:E4"/>
    <mergeCell ref="A6:E6"/>
    <mergeCell ref="B3:I3"/>
    <mergeCell ref="A24:B24"/>
    <mergeCell ref="A21:I21"/>
    <mergeCell ref="A23:I23"/>
    <mergeCell ref="A8:B8"/>
    <mergeCell ref="E8:F8"/>
    <mergeCell ref="E9:F9"/>
    <mergeCell ref="E11:F11"/>
    <mergeCell ref="E10:F10"/>
    <mergeCell ref="E12:F12"/>
    <mergeCell ref="E13:F13"/>
    <mergeCell ref="E14:F14"/>
    <mergeCell ref="E15:F15"/>
    <mergeCell ref="E16:F16"/>
    <mergeCell ref="E18:F18"/>
    <mergeCell ref="E25:E26"/>
    <mergeCell ref="A1:I1"/>
    <mergeCell ref="F28:F29"/>
    <mergeCell ref="H28:H29"/>
    <mergeCell ref="A28:A29"/>
    <mergeCell ref="B28:B29"/>
    <mergeCell ref="C28:C29"/>
    <mergeCell ref="D28:D29"/>
    <mergeCell ref="E28:E29"/>
    <mergeCell ref="A25:A27"/>
    <mergeCell ref="B25:B27"/>
    <mergeCell ref="C25:C27"/>
    <mergeCell ref="F25:F27"/>
    <mergeCell ref="A18:B18"/>
    <mergeCell ref="H25:H27"/>
    <mergeCell ref="A14:B14"/>
    <mergeCell ref="A15:B15"/>
    <mergeCell ref="A16:B16"/>
    <mergeCell ref="A17:B17"/>
    <mergeCell ref="E17:F17"/>
    <mergeCell ref="A9:B9"/>
    <mergeCell ref="A10:B10"/>
    <mergeCell ref="A11:B11"/>
    <mergeCell ref="A12:B12"/>
    <mergeCell ref="A13:B13"/>
    <mergeCell ref="A98:B98"/>
    <mergeCell ref="A94:B94"/>
    <mergeCell ref="A96:B96"/>
    <mergeCell ref="A97:B97"/>
    <mergeCell ref="A37:I37"/>
    <mergeCell ref="C38:C40"/>
    <mergeCell ref="D38:D40"/>
    <mergeCell ref="A41:A42"/>
    <mergeCell ref="B41:B42"/>
    <mergeCell ref="C41:C42"/>
    <mergeCell ref="D41:D42"/>
    <mergeCell ref="A38:A40"/>
    <mergeCell ref="B38:B40"/>
    <mergeCell ref="D95:E95"/>
  </mergeCells>
  <printOptions horizontalCentered="1" verticalCentered="1"/>
  <pageMargins left="0.55118110236220474" right="0.31496062992125984" top="0.55118110236220474" bottom="0.55118110236220474" header="0" footer="0"/>
  <pageSetup paperSize="9" scale="56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I77"/>
  <sheetViews>
    <sheetView zoomScaleNormal="100" workbookViewId="0"/>
  </sheetViews>
  <sheetFormatPr defaultColWidth="8.875" defaultRowHeight="15" x14ac:dyDescent="0.25"/>
  <cols>
    <col min="1" max="1" width="33.75" style="53" customWidth="1"/>
    <col min="2" max="3" width="18" style="53" customWidth="1"/>
    <col min="4" max="4" width="15.625" style="53" customWidth="1"/>
    <col min="5" max="5" width="20.875" style="53" customWidth="1"/>
    <col min="6" max="6" width="22" style="53" customWidth="1"/>
    <col min="7" max="7" width="16.875" style="53" customWidth="1"/>
    <col min="8" max="8" width="13" style="53" customWidth="1"/>
    <col min="9" max="9" width="14.375" style="53" customWidth="1"/>
    <col min="10" max="10" width="13.875" style="53" customWidth="1"/>
    <col min="11" max="16384" width="8.875" style="53"/>
  </cols>
  <sheetData>
    <row r="1" spans="1:8" x14ac:dyDescent="0.25">
      <c r="A1" s="53" t="str">
        <f>'работа1 догов +мз '!A2</f>
        <v>на 06.07. 2020 год</v>
      </c>
    </row>
    <row r="2" spans="1:8" ht="19.5" customHeight="1" x14ac:dyDescent="0.25">
      <c r="A2" s="302" t="s">
        <v>46</v>
      </c>
      <c r="B2" s="302"/>
      <c r="C2" s="302"/>
      <c r="D2" s="302"/>
      <c r="E2" s="302"/>
      <c r="F2" s="302"/>
      <c r="G2" s="73"/>
    </row>
    <row r="3" spans="1:8" ht="11.25" customHeight="1" x14ac:dyDescent="0.25">
      <c r="A3" s="11"/>
      <c r="B3" s="11"/>
      <c r="C3" s="11"/>
      <c r="D3" s="11"/>
      <c r="E3" s="11"/>
      <c r="F3" s="12">
        <v>1</v>
      </c>
      <c r="G3" s="73"/>
    </row>
    <row r="4" spans="1:8" ht="15.75" x14ac:dyDescent="0.25">
      <c r="A4" s="292" t="s">
        <v>0</v>
      </c>
      <c r="B4" s="292" t="s">
        <v>1</v>
      </c>
      <c r="C4" s="176"/>
      <c r="D4" s="292" t="s">
        <v>2</v>
      </c>
      <c r="E4" s="292" t="s">
        <v>39</v>
      </c>
      <c r="F4" s="292" t="s">
        <v>6</v>
      </c>
    </row>
    <row r="5" spans="1:8" ht="15.75" x14ac:dyDescent="0.25">
      <c r="A5" s="292"/>
      <c r="B5" s="292"/>
      <c r="C5" s="176"/>
      <c r="D5" s="292"/>
      <c r="E5" s="292"/>
      <c r="F5" s="292"/>
    </row>
    <row r="6" spans="1:8" ht="15.75" x14ac:dyDescent="0.25">
      <c r="A6" s="176">
        <v>1</v>
      </c>
      <c r="B6" s="176">
        <v>2</v>
      </c>
      <c r="C6" s="176"/>
      <c r="D6" s="176">
        <v>3</v>
      </c>
      <c r="E6" s="176" t="s">
        <v>37</v>
      </c>
      <c r="F6" s="176" t="s">
        <v>38</v>
      </c>
    </row>
    <row r="7" spans="1:8" ht="15.75" x14ac:dyDescent="0.25">
      <c r="A7" s="21" t="s">
        <v>116</v>
      </c>
      <c r="B7" s="28">
        <v>112983.26</v>
      </c>
      <c r="C7" s="28"/>
      <c r="D7" s="176">
        <v>1</v>
      </c>
      <c r="E7" s="28">
        <f>B7*D7</f>
        <v>112983.26</v>
      </c>
      <c r="F7" s="28">
        <f>E7*12*1.302+15141</f>
        <v>1780391.4542399999</v>
      </c>
    </row>
    <row r="8" spans="1:8" ht="15.75" x14ac:dyDescent="0.25">
      <c r="A8" s="29" t="s">
        <v>167</v>
      </c>
      <c r="B8" s="28">
        <v>60204.800000000003</v>
      </c>
      <c r="C8" s="28"/>
      <c r="D8" s="176">
        <v>1</v>
      </c>
      <c r="E8" s="28">
        <f t="shared" ref="E8:E14" si="0">B8*D8</f>
        <v>60204.800000000003</v>
      </c>
      <c r="F8" s="28">
        <f>E8*12*1.302+15141</f>
        <v>955780.79520000017</v>
      </c>
    </row>
    <row r="9" spans="1:8" ht="15.75" x14ac:dyDescent="0.25">
      <c r="A9" s="21" t="s">
        <v>61</v>
      </c>
      <c r="B9" s="28">
        <v>75306.600000000006</v>
      </c>
      <c r="C9" s="28"/>
      <c r="D9" s="176">
        <v>1</v>
      </c>
      <c r="E9" s="28">
        <f t="shared" si="0"/>
        <v>75306.600000000006</v>
      </c>
      <c r="F9" s="28">
        <f>E9*12*1.302+15141</f>
        <v>1191731.3184000002</v>
      </c>
    </row>
    <row r="10" spans="1:8" ht="15.75" x14ac:dyDescent="0.25">
      <c r="A10" s="29" t="s">
        <v>62</v>
      </c>
      <c r="B10" s="28">
        <v>37499.199999999997</v>
      </c>
      <c r="C10" s="28"/>
      <c r="D10" s="176">
        <v>0.5</v>
      </c>
      <c r="E10" s="28">
        <f t="shared" si="0"/>
        <v>18749.599999999999</v>
      </c>
      <c r="F10" s="28">
        <f>E10*12*1.302</f>
        <v>292943.75039999996</v>
      </c>
    </row>
    <row r="11" spans="1:8" ht="14.45" customHeight="1" x14ac:dyDescent="0.25">
      <c r="A11" s="29" t="s">
        <v>63</v>
      </c>
      <c r="B11" s="30">
        <v>27899</v>
      </c>
      <c r="C11" s="30"/>
      <c r="D11" s="31">
        <v>1</v>
      </c>
      <c r="E11" s="28">
        <f t="shared" si="0"/>
        <v>27899</v>
      </c>
      <c r="F11" s="28">
        <f>E11*12*1.302+15141</f>
        <v>451034.97600000002</v>
      </c>
    </row>
    <row r="12" spans="1:8" ht="15.75" x14ac:dyDescent="0.25">
      <c r="A12" s="29" t="s">
        <v>64</v>
      </c>
      <c r="B12" s="30">
        <v>27899</v>
      </c>
      <c r="C12" s="30"/>
      <c r="D12" s="176">
        <v>3</v>
      </c>
      <c r="E12" s="28">
        <f t="shared" si="0"/>
        <v>83697</v>
      </c>
      <c r="F12" s="28">
        <f>E12*12*1.302+45423</f>
        <v>1353104.9280000001</v>
      </c>
      <c r="G12" s="24"/>
    </row>
    <row r="13" spans="1:8" ht="15.75" x14ac:dyDescent="0.25">
      <c r="A13" s="29" t="s">
        <v>65</v>
      </c>
      <c r="B13" s="30">
        <v>27899</v>
      </c>
      <c r="C13" s="30"/>
      <c r="D13" s="176">
        <v>6</v>
      </c>
      <c r="E13" s="28">
        <f>B13*D13</f>
        <v>167394</v>
      </c>
      <c r="F13" s="28">
        <f>E13*12*1.302</f>
        <v>2615363.8560000001</v>
      </c>
    </row>
    <row r="14" spans="1:8" ht="15.75" x14ac:dyDescent="0.25">
      <c r="A14" s="21" t="s">
        <v>66</v>
      </c>
      <c r="B14" s="30">
        <v>27899</v>
      </c>
      <c r="C14" s="30"/>
      <c r="D14" s="176">
        <v>1</v>
      </c>
      <c r="E14" s="28">
        <f t="shared" si="0"/>
        <v>27899</v>
      </c>
      <c r="F14" s="28">
        <f>E14*12*1.302</f>
        <v>435893.97600000002</v>
      </c>
    </row>
    <row r="15" spans="1:8" ht="15.75" x14ac:dyDescent="0.25">
      <c r="A15" s="108"/>
      <c r="B15" s="30"/>
      <c r="C15" s="30"/>
      <c r="D15" s="176">
        <f>SUM(D7:D14)</f>
        <v>14.5</v>
      </c>
      <c r="E15" s="32"/>
      <c r="F15" s="28"/>
    </row>
    <row r="16" spans="1:8" ht="15.75" x14ac:dyDescent="0.25">
      <c r="A16" s="301" t="s">
        <v>28</v>
      </c>
      <c r="B16" s="301"/>
      <c r="C16" s="301"/>
      <c r="D16" s="301"/>
      <c r="E16" s="301"/>
      <c r="F16" s="248">
        <f>SUM(F7:F14)-0.01</f>
        <v>9076245.0442399997</v>
      </c>
      <c r="G16" s="74"/>
      <c r="H16" s="74"/>
    </row>
    <row r="17" spans="1:9" ht="15.75" x14ac:dyDescent="0.25">
      <c r="A17" s="98"/>
      <c r="B17" s="98"/>
      <c r="C17" s="98"/>
      <c r="D17" s="98"/>
      <c r="E17" s="98"/>
      <c r="F17" s="93"/>
      <c r="G17" s="74"/>
      <c r="H17" s="74"/>
    </row>
    <row r="18" spans="1:9" ht="28.5" hidden="1" customHeight="1" x14ac:dyDescent="0.25">
      <c r="A18" s="293" t="s">
        <v>165</v>
      </c>
      <c r="B18" s="293"/>
      <c r="C18" s="293"/>
      <c r="D18" s="293"/>
      <c r="E18" s="293"/>
      <c r="F18" s="94"/>
      <c r="G18" s="94"/>
      <c r="H18" s="94"/>
      <c r="I18" s="94"/>
    </row>
    <row r="19" spans="1:9" ht="15.6" hidden="1" customHeight="1" x14ac:dyDescent="0.25">
      <c r="A19" s="292" t="s">
        <v>0</v>
      </c>
      <c r="B19" s="284" t="s">
        <v>166</v>
      </c>
      <c r="C19" s="286" t="s">
        <v>168</v>
      </c>
      <c r="D19" s="284" t="s">
        <v>6</v>
      </c>
      <c r="E19" s="92"/>
      <c r="F19" s="93"/>
      <c r="G19" s="74"/>
      <c r="H19" s="74"/>
    </row>
    <row r="20" spans="1:9" ht="15.6" hidden="1" customHeight="1" x14ac:dyDescent="0.25">
      <c r="A20" s="292"/>
      <c r="B20" s="284"/>
      <c r="C20" s="294"/>
      <c r="D20" s="284"/>
      <c r="E20" s="92"/>
      <c r="F20" s="93"/>
      <c r="G20" s="74"/>
      <c r="H20" s="74"/>
    </row>
    <row r="21" spans="1:9" ht="15.75" hidden="1" x14ac:dyDescent="0.25">
      <c r="A21" s="176">
        <v>1</v>
      </c>
      <c r="B21" s="95">
        <v>2</v>
      </c>
      <c r="C21" s="95">
        <v>3</v>
      </c>
      <c r="D21" s="95">
        <v>4</v>
      </c>
      <c r="E21" s="92"/>
      <c r="F21" s="93"/>
      <c r="G21" s="74"/>
      <c r="H21" s="74"/>
    </row>
    <row r="22" spans="1:9" ht="15.75" hidden="1" x14ac:dyDescent="0.25">
      <c r="A22" s="21" t="s">
        <v>116</v>
      </c>
      <c r="B22" s="176"/>
      <c r="C22" s="97"/>
      <c r="D22" s="97"/>
      <c r="E22" s="92"/>
      <c r="F22" s="93"/>
      <c r="G22" s="74"/>
      <c r="H22" s="74"/>
    </row>
    <row r="23" spans="1:9" ht="15.75" hidden="1" x14ac:dyDescent="0.25">
      <c r="A23" s="29" t="s">
        <v>167</v>
      </c>
      <c r="B23" s="176"/>
      <c r="C23" s="97"/>
      <c r="D23" s="97"/>
      <c r="E23" s="92"/>
      <c r="F23" s="93"/>
      <c r="G23" s="74"/>
      <c r="H23" s="74"/>
    </row>
    <row r="24" spans="1:9" ht="15.75" hidden="1" x14ac:dyDescent="0.25">
      <c r="A24" s="21" t="s">
        <v>61</v>
      </c>
      <c r="B24" s="176"/>
      <c r="C24" s="97"/>
      <c r="D24" s="97"/>
      <c r="E24" s="92"/>
      <c r="F24" s="93"/>
      <c r="G24" s="74"/>
      <c r="H24" s="74"/>
    </row>
    <row r="25" spans="1:9" ht="15.75" hidden="1" x14ac:dyDescent="0.25">
      <c r="A25" s="29" t="s">
        <v>62</v>
      </c>
      <c r="B25" s="176"/>
      <c r="C25" s="97"/>
      <c r="D25" s="97"/>
      <c r="E25" s="92"/>
      <c r="F25" s="93"/>
      <c r="G25" s="74"/>
      <c r="H25" s="74"/>
    </row>
    <row r="26" spans="1:9" ht="15.75" hidden="1" x14ac:dyDescent="0.25">
      <c r="A26" s="29" t="s">
        <v>63</v>
      </c>
      <c r="B26" s="176"/>
      <c r="C26" s="97"/>
      <c r="D26" s="97"/>
      <c r="E26" s="92"/>
      <c r="F26" s="93"/>
      <c r="G26" s="74"/>
      <c r="H26" s="74"/>
    </row>
    <row r="27" spans="1:9" ht="15.75" hidden="1" x14ac:dyDescent="0.25">
      <c r="A27" s="29" t="s">
        <v>64</v>
      </c>
      <c r="B27" s="176"/>
      <c r="C27" s="97"/>
      <c r="D27" s="97"/>
      <c r="E27" s="92"/>
      <c r="F27" s="93"/>
      <c r="G27" s="74"/>
      <c r="H27" s="74"/>
    </row>
    <row r="28" spans="1:9" ht="21" hidden="1" customHeight="1" x14ac:dyDescent="0.25">
      <c r="A28" s="29" t="s">
        <v>65</v>
      </c>
      <c r="B28" s="176"/>
      <c r="C28" s="97"/>
      <c r="D28" s="97"/>
      <c r="E28" s="92"/>
      <c r="F28" s="93"/>
      <c r="G28" s="74"/>
      <c r="H28" s="74"/>
    </row>
    <row r="29" spans="1:9" ht="19.5" hidden="1" customHeight="1" x14ac:dyDescent="0.25">
      <c r="A29" s="21" t="s">
        <v>66</v>
      </c>
      <c r="B29" s="96"/>
      <c r="C29" s="97"/>
      <c r="D29" s="97"/>
      <c r="E29" s="4"/>
      <c r="F29" s="4"/>
    </row>
    <row r="30" spans="1:9" ht="27" hidden="1" customHeight="1" x14ac:dyDescent="0.25">
      <c r="A30" s="117"/>
      <c r="B30" s="99"/>
      <c r="C30" s="100"/>
      <c r="D30" s="101"/>
      <c r="E30" s="4"/>
      <c r="F30" s="13"/>
      <c r="G30" s="74"/>
    </row>
    <row r="31" spans="1:9" s="24" customFormat="1" ht="49.5" customHeight="1" x14ac:dyDescent="0.25">
      <c r="A31" s="283" t="s">
        <v>200</v>
      </c>
      <c r="B31" s="283"/>
      <c r="C31" s="283"/>
      <c r="D31" s="283"/>
      <c r="E31" s="283"/>
      <c r="F31" s="283"/>
      <c r="G31" s="120"/>
      <c r="H31" s="120"/>
      <c r="I31" s="120"/>
    </row>
    <row r="32" spans="1:9" s="24" customFormat="1" ht="16.149999999999999" customHeight="1" x14ac:dyDescent="0.25">
      <c r="A32" s="109"/>
      <c r="B32" s="109"/>
      <c r="C32" s="109"/>
      <c r="D32" s="110"/>
    </row>
    <row r="33" spans="1:9" s="24" customFormat="1" ht="16.149999999999999" customHeight="1" x14ac:dyDescent="0.25">
      <c r="A33" s="284" t="s">
        <v>0</v>
      </c>
      <c r="B33" s="285" t="s">
        <v>189</v>
      </c>
      <c r="C33" s="288" t="s">
        <v>225</v>
      </c>
      <c r="D33" s="290" t="s">
        <v>226</v>
      </c>
      <c r="E33" s="284" t="s">
        <v>6</v>
      </c>
    </row>
    <row r="34" spans="1:9" s="24" customFormat="1" ht="43.5" customHeight="1" thickBot="1" x14ac:dyDescent="0.3">
      <c r="A34" s="284"/>
      <c r="B34" s="285"/>
      <c r="C34" s="289"/>
      <c r="D34" s="291"/>
      <c r="E34" s="284"/>
    </row>
    <row r="35" spans="1:9" s="24" customFormat="1" ht="16.149999999999999" customHeight="1" x14ac:dyDescent="0.25">
      <c r="A35" s="177"/>
      <c r="B35" s="177"/>
      <c r="C35" s="178"/>
      <c r="D35" s="177"/>
      <c r="E35" s="21"/>
    </row>
    <row r="36" spans="1:9" s="24" customFormat="1" ht="16.149999999999999" customHeight="1" x14ac:dyDescent="0.25">
      <c r="A36" s="90" t="s">
        <v>188</v>
      </c>
      <c r="B36" s="112">
        <v>1</v>
      </c>
      <c r="C36" s="158">
        <v>2662</v>
      </c>
      <c r="D36" s="195">
        <v>2544.21</v>
      </c>
      <c r="E36" s="207">
        <f>(D36*12)*70%</f>
        <v>21371.363999999998</v>
      </c>
    </row>
    <row r="37" spans="1:9" s="24" customFormat="1" ht="16.149999999999999" customHeight="1" x14ac:dyDescent="0.25">
      <c r="A37" s="90" t="s">
        <v>64</v>
      </c>
      <c r="B37" s="112">
        <v>3</v>
      </c>
      <c r="C37" s="156">
        <v>7986</v>
      </c>
      <c r="D37" s="161">
        <v>7627.24</v>
      </c>
      <c r="E37" s="208">
        <f>(D37*12)*70%</f>
        <v>64068.815999999999</v>
      </c>
    </row>
    <row r="38" spans="1:9" s="24" customFormat="1" ht="16.149999999999999" customHeight="1" x14ac:dyDescent="0.25">
      <c r="A38" s="90" t="s">
        <v>65</v>
      </c>
      <c r="B38" s="112">
        <v>6</v>
      </c>
      <c r="C38" s="156">
        <v>15972</v>
      </c>
      <c r="D38" s="161">
        <v>15254.49</v>
      </c>
      <c r="E38" s="208">
        <f>(D38*12)*70%-1934.14</f>
        <v>126203.576</v>
      </c>
    </row>
    <row r="39" spans="1:9" s="24" customFormat="1" ht="16.149999999999999" customHeight="1" thickBot="1" x14ac:dyDescent="0.3">
      <c r="A39" s="90" t="s">
        <v>66</v>
      </c>
      <c r="B39" s="112">
        <v>1</v>
      </c>
      <c r="C39" s="194">
        <v>2662</v>
      </c>
      <c r="D39" s="196">
        <v>2542.41</v>
      </c>
      <c r="E39" s="209">
        <f>(D39*12)*70%</f>
        <v>21356.243999999999</v>
      </c>
    </row>
    <row r="40" spans="1:9" s="24" customFormat="1" ht="16.149999999999999" customHeight="1" x14ac:dyDescent="0.25">
      <c r="A40" s="95"/>
      <c r="B40" s="113"/>
      <c r="C40" s="111"/>
      <c r="D40" s="2"/>
      <c r="E40" s="249">
        <f>SUM(E36:E39)</f>
        <v>233000</v>
      </c>
    </row>
    <row r="41" spans="1:9" ht="18" customHeight="1" x14ac:dyDescent="0.25">
      <c r="A41" s="11"/>
      <c r="B41" s="114"/>
      <c r="C41" s="115"/>
      <c r="D41" s="116"/>
      <c r="E41" s="4"/>
      <c r="F41" s="13"/>
      <c r="G41" s="74"/>
    </row>
    <row r="42" spans="1:9" s="24" customFormat="1" ht="80.25" hidden="1" customHeight="1" x14ac:dyDescent="0.25">
      <c r="A42" s="283" t="s">
        <v>201</v>
      </c>
      <c r="B42" s="283"/>
      <c r="C42" s="283"/>
      <c r="D42" s="283"/>
      <c r="E42" s="283"/>
      <c r="F42" s="283"/>
      <c r="G42" s="120"/>
      <c r="H42" s="120"/>
      <c r="I42" s="120"/>
    </row>
    <row r="43" spans="1:9" s="24" customFormat="1" ht="16.149999999999999" hidden="1" customHeight="1" x14ac:dyDescent="0.25">
      <c r="A43" s="109"/>
      <c r="B43" s="109"/>
      <c r="C43" s="109"/>
      <c r="D43" s="110"/>
    </row>
    <row r="44" spans="1:9" s="24" customFormat="1" ht="16.149999999999999" hidden="1" customHeight="1" x14ac:dyDescent="0.25">
      <c r="A44" s="284" t="s">
        <v>0</v>
      </c>
      <c r="B44" s="285" t="s">
        <v>189</v>
      </c>
      <c r="C44" s="284" t="s">
        <v>187</v>
      </c>
      <c r="D44" s="286" t="s">
        <v>168</v>
      </c>
      <c r="E44" s="284" t="s">
        <v>6</v>
      </c>
    </row>
    <row r="45" spans="1:9" s="24" customFormat="1" ht="43.5" hidden="1" customHeight="1" x14ac:dyDescent="0.25">
      <c r="A45" s="284"/>
      <c r="B45" s="285"/>
      <c r="C45" s="284"/>
      <c r="D45" s="287"/>
      <c r="E45" s="284"/>
    </row>
    <row r="46" spans="1:9" s="24" customFormat="1" ht="16.149999999999999" hidden="1" customHeight="1" x14ac:dyDescent="0.25">
      <c r="A46" s="177"/>
      <c r="B46" s="177"/>
      <c r="C46" s="161"/>
      <c r="D46" s="177"/>
      <c r="E46" s="21"/>
    </row>
    <row r="47" spans="1:9" s="24" customFormat="1" ht="16.149999999999999" hidden="1" customHeight="1" x14ac:dyDescent="0.25">
      <c r="A47" s="121" t="s">
        <v>202</v>
      </c>
      <c r="B47" s="160">
        <v>1</v>
      </c>
      <c r="C47" s="162">
        <v>6519.53</v>
      </c>
      <c r="D47" s="163">
        <f>C47*30.2%</f>
        <v>1968.8980599999998</v>
      </c>
      <c r="E47" s="164"/>
    </row>
    <row r="48" spans="1:9" s="24" customFormat="1" ht="16.149999999999999" hidden="1" customHeight="1" x14ac:dyDescent="0.25">
      <c r="A48" s="121" t="s">
        <v>203</v>
      </c>
      <c r="B48" s="160">
        <v>1</v>
      </c>
      <c r="C48" s="162">
        <v>3482.43</v>
      </c>
      <c r="D48" s="163">
        <f t="shared" ref="D48:D53" si="1">C48*30.2%</f>
        <v>1051.6938599999999</v>
      </c>
      <c r="E48" s="164"/>
    </row>
    <row r="49" spans="1:9" s="24" customFormat="1" ht="16.149999999999999" hidden="1" customHeight="1" x14ac:dyDescent="0.25">
      <c r="A49" s="121" t="s">
        <v>58</v>
      </c>
      <c r="B49" s="160">
        <v>3</v>
      </c>
      <c r="C49" s="162">
        <v>6588.12</v>
      </c>
      <c r="D49" s="163">
        <f t="shared" si="1"/>
        <v>1989.6122399999999</v>
      </c>
      <c r="E49" s="164"/>
    </row>
    <row r="50" spans="1:9" s="24" customFormat="1" ht="16.149999999999999" hidden="1" customHeight="1" x14ac:dyDescent="0.25">
      <c r="A50" s="121" t="s">
        <v>55</v>
      </c>
      <c r="B50" s="160">
        <v>0.3</v>
      </c>
      <c r="C50" s="162">
        <v>708.08</v>
      </c>
      <c r="D50" s="163">
        <f t="shared" si="1"/>
        <v>213.84016</v>
      </c>
      <c r="E50" s="164"/>
    </row>
    <row r="51" spans="1:9" s="24" customFormat="1" ht="16.149999999999999" hidden="1" customHeight="1" x14ac:dyDescent="0.25">
      <c r="A51" s="121" t="s">
        <v>56</v>
      </c>
      <c r="B51" s="160">
        <v>1</v>
      </c>
      <c r="C51" s="162">
        <v>2173.5</v>
      </c>
      <c r="D51" s="163">
        <f t="shared" si="1"/>
        <v>656.39699999999993</v>
      </c>
      <c r="E51" s="164"/>
    </row>
    <row r="52" spans="1:9" s="24" customFormat="1" ht="16.149999999999999" hidden="1" customHeight="1" x14ac:dyDescent="0.25">
      <c r="A52" s="121" t="s">
        <v>57</v>
      </c>
      <c r="B52" s="160">
        <v>2</v>
      </c>
      <c r="C52" s="162">
        <v>3671.36</v>
      </c>
      <c r="D52" s="163">
        <f t="shared" si="1"/>
        <v>1108.75072</v>
      </c>
      <c r="E52" s="211"/>
    </row>
    <row r="53" spans="1:9" s="24" customFormat="1" ht="16.149999999999999" hidden="1" customHeight="1" x14ac:dyDescent="0.25">
      <c r="A53" s="121" t="s">
        <v>59</v>
      </c>
      <c r="B53" s="160">
        <v>3</v>
      </c>
      <c r="C53" s="162">
        <v>6694.38</v>
      </c>
      <c r="D53" s="163">
        <f t="shared" si="1"/>
        <v>2021.7027599999999</v>
      </c>
      <c r="E53" s="211"/>
    </row>
    <row r="54" spans="1:9" s="24" customFormat="1" ht="16.149999999999999" hidden="1" customHeight="1" x14ac:dyDescent="0.25">
      <c r="A54" s="95"/>
      <c r="B54" s="113"/>
      <c r="C54" s="111"/>
      <c r="D54" s="2"/>
      <c r="E54" s="210">
        <v>0</v>
      </c>
    </row>
    <row r="55" spans="1:9" ht="18" customHeight="1" x14ac:dyDescent="0.25">
      <c r="A55" s="11"/>
      <c r="B55" s="114"/>
      <c r="C55" s="115"/>
      <c r="D55" s="116"/>
      <c r="E55" s="181"/>
      <c r="F55" s="13"/>
      <c r="G55" s="74"/>
    </row>
    <row r="56" spans="1:9" ht="15.75" x14ac:dyDescent="0.25">
      <c r="A56" s="298" t="s">
        <v>11</v>
      </c>
      <c r="B56" s="298"/>
      <c r="C56" s="298"/>
      <c r="D56" s="298"/>
      <c r="E56" s="298"/>
      <c r="F56" s="298"/>
    </row>
    <row r="57" spans="1:9" ht="15.75" x14ac:dyDescent="0.25">
      <c r="A57" s="3" t="s">
        <v>77</v>
      </c>
      <c r="B57" s="4"/>
      <c r="C57" s="4"/>
      <c r="D57" s="4"/>
      <c r="E57" s="4"/>
      <c r="F57" s="4"/>
    </row>
    <row r="58" spans="1:9" ht="15.75" x14ac:dyDescent="0.25">
      <c r="A58" s="3" t="s">
        <v>44</v>
      </c>
      <c r="B58" s="4"/>
      <c r="C58" s="4"/>
      <c r="D58" s="4"/>
      <c r="E58" s="4"/>
      <c r="F58" s="4"/>
    </row>
    <row r="59" spans="1:9" ht="15.75" x14ac:dyDescent="0.25">
      <c r="A59" s="3" t="s">
        <v>43</v>
      </c>
      <c r="B59" s="4"/>
      <c r="C59" s="4"/>
      <c r="D59" s="4"/>
      <c r="E59" s="4"/>
      <c r="F59" s="4"/>
    </row>
    <row r="60" spans="1:9" ht="4.5" customHeight="1" x14ac:dyDescent="0.25">
      <c r="A60" s="4"/>
      <c r="B60" s="4"/>
      <c r="C60" s="4"/>
      <c r="D60" s="4"/>
      <c r="E60" s="4"/>
      <c r="F60" s="14"/>
    </row>
    <row r="61" spans="1:9" ht="15.75" customHeight="1" x14ac:dyDescent="0.25">
      <c r="A61" s="299" t="s">
        <v>12</v>
      </c>
      <c r="B61" s="299" t="s">
        <v>10</v>
      </c>
      <c r="C61" s="176"/>
      <c r="D61" s="299" t="s">
        <v>13</v>
      </c>
      <c r="E61" s="299" t="s">
        <v>14</v>
      </c>
      <c r="F61" s="299" t="s">
        <v>6</v>
      </c>
    </row>
    <row r="62" spans="1:9" ht="15.75" x14ac:dyDescent="0.25">
      <c r="A62" s="300"/>
      <c r="B62" s="300"/>
      <c r="C62" s="176"/>
      <c r="D62" s="300"/>
      <c r="E62" s="300"/>
      <c r="F62" s="300"/>
    </row>
    <row r="63" spans="1:9" ht="15.75" x14ac:dyDescent="0.25">
      <c r="A63" s="176">
        <v>1</v>
      </c>
      <c r="B63" s="176">
        <v>2</v>
      </c>
      <c r="C63" s="176"/>
      <c r="D63" s="176">
        <v>3</v>
      </c>
      <c r="E63" s="176">
        <v>7</v>
      </c>
      <c r="F63" s="176" t="s">
        <v>50</v>
      </c>
    </row>
    <row r="64" spans="1:9" ht="15.75" x14ac:dyDescent="0.25">
      <c r="A64" s="33" t="s">
        <v>17</v>
      </c>
      <c r="B64" s="176" t="s">
        <v>18</v>
      </c>
      <c r="C64" s="176">
        <v>630</v>
      </c>
      <c r="D64" s="186">
        <v>630</v>
      </c>
      <c r="E64" s="158">
        <v>3348.18</v>
      </c>
      <c r="F64" s="28">
        <f>D64*E64-7.9</f>
        <v>2109345.5</v>
      </c>
      <c r="I64" s="74"/>
    </row>
    <row r="65" spans="1:9" ht="15.75" x14ac:dyDescent="0.25">
      <c r="A65" s="33" t="s">
        <v>184</v>
      </c>
      <c r="B65" s="176" t="s">
        <v>186</v>
      </c>
      <c r="C65" s="176">
        <v>3450</v>
      </c>
      <c r="D65" s="157">
        <v>3450</v>
      </c>
      <c r="E65" s="156">
        <v>50.54</v>
      </c>
      <c r="F65" s="28">
        <f>D65*E65</f>
        <v>174363</v>
      </c>
      <c r="I65" s="74"/>
    </row>
    <row r="66" spans="1:9" ht="18.75" x14ac:dyDescent="0.25">
      <c r="A66" s="33" t="s">
        <v>185</v>
      </c>
      <c r="B66" s="176" t="s">
        <v>51</v>
      </c>
      <c r="C66" s="176">
        <v>3450</v>
      </c>
      <c r="D66" s="157">
        <v>3450</v>
      </c>
      <c r="E66" s="156">
        <v>48.76</v>
      </c>
      <c r="F66" s="28">
        <f>D66*E66</f>
        <v>168222</v>
      </c>
      <c r="I66" s="74"/>
    </row>
    <row r="67" spans="1:9" ht="15.75" x14ac:dyDescent="0.25">
      <c r="A67" s="33" t="s">
        <v>15</v>
      </c>
      <c r="B67" s="176" t="s">
        <v>16</v>
      </c>
      <c r="C67" s="176">
        <v>150</v>
      </c>
      <c r="D67" s="157">
        <v>150</v>
      </c>
      <c r="E67" s="156">
        <v>5106.7299999999996</v>
      </c>
      <c r="F67" s="28">
        <f>D67*E67</f>
        <v>766009.49999999988</v>
      </c>
      <c r="I67" s="74"/>
    </row>
    <row r="68" spans="1:9" ht="15.75" x14ac:dyDescent="0.25">
      <c r="A68" s="33" t="s">
        <v>195</v>
      </c>
      <c r="B68" s="176" t="str">
        <f>B66</f>
        <v>м3</v>
      </c>
      <c r="C68" s="176">
        <v>12</v>
      </c>
      <c r="D68" s="187">
        <v>12</v>
      </c>
      <c r="E68" s="188">
        <v>3065.53</v>
      </c>
      <c r="F68" s="28">
        <f>D68*E68+0.04</f>
        <v>36786.400000000001</v>
      </c>
      <c r="I68" s="74"/>
    </row>
    <row r="69" spans="1:9" ht="15.75" x14ac:dyDescent="0.25">
      <c r="A69" s="295"/>
      <c r="B69" s="296"/>
      <c r="C69" s="296"/>
      <c r="D69" s="296"/>
      <c r="E69" s="297"/>
      <c r="F69" s="248">
        <f>SUM(F64:F68)</f>
        <v>3254726.4</v>
      </c>
      <c r="G69" s="74"/>
      <c r="I69" s="74"/>
    </row>
    <row r="70" spans="1:9" ht="15.75" x14ac:dyDescent="0.25">
      <c r="A70" s="68"/>
      <c r="B70" s="68"/>
      <c r="C70" s="68"/>
      <c r="D70" s="68"/>
      <c r="E70" s="68"/>
      <c r="F70" s="68"/>
    </row>
    <row r="71" spans="1:9" x14ac:dyDescent="0.25">
      <c r="G71" s="74"/>
    </row>
    <row r="72" spans="1:9" x14ac:dyDescent="0.25">
      <c r="F72" s="74"/>
    </row>
    <row r="77" spans="1:9" x14ac:dyDescent="0.25">
      <c r="G77" s="74"/>
    </row>
  </sheetData>
  <mergeCells count="31">
    <mergeCell ref="A16:E16"/>
    <mergeCell ref="A2:F2"/>
    <mergeCell ref="A4:A5"/>
    <mergeCell ref="B4:B5"/>
    <mergeCell ref="D4:D5"/>
    <mergeCell ref="E4:E5"/>
    <mergeCell ref="F4:F5"/>
    <mergeCell ref="A69:E69"/>
    <mergeCell ref="A56:F56"/>
    <mergeCell ref="A61:A62"/>
    <mergeCell ref="B61:B62"/>
    <mergeCell ref="D61:D62"/>
    <mergeCell ref="E61:E62"/>
    <mergeCell ref="F61:F62"/>
    <mergeCell ref="A19:A20"/>
    <mergeCell ref="A18:E18"/>
    <mergeCell ref="B19:B20"/>
    <mergeCell ref="D19:D20"/>
    <mergeCell ref="C19:C20"/>
    <mergeCell ref="A31:F31"/>
    <mergeCell ref="B33:B34"/>
    <mergeCell ref="A33:A34"/>
    <mergeCell ref="C33:C34"/>
    <mergeCell ref="D33:D34"/>
    <mergeCell ref="E33:E34"/>
    <mergeCell ref="A42:F42"/>
    <mergeCell ref="A44:A45"/>
    <mergeCell ref="B44:B45"/>
    <mergeCell ref="C44:C45"/>
    <mergeCell ref="D44:D45"/>
    <mergeCell ref="E44:E45"/>
  </mergeCells>
  <printOptions horizontalCentered="1" verticalCentered="1"/>
  <pageMargins left="0.70866141732283472" right="0.51181102362204722" top="0" bottom="0.55118110236220474" header="0" footer="0"/>
  <pageSetup paperSize="9" scale="69" orientation="portrait" verticalDpi="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H30"/>
  <sheetViews>
    <sheetView topLeftCell="A13" workbookViewId="0">
      <selection activeCell="F30" sqref="F30"/>
    </sheetView>
  </sheetViews>
  <sheetFormatPr defaultColWidth="8.875" defaultRowHeight="15.75" x14ac:dyDescent="0.25"/>
  <cols>
    <col min="1" max="1" width="49.875" style="68" customWidth="1"/>
    <col min="2" max="2" width="15.75" style="68" customWidth="1"/>
    <col min="3" max="3" width="16.75" style="68" customWidth="1"/>
    <col min="4" max="4" width="16.375" style="68" customWidth="1"/>
    <col min="5" max="5" width="20" style="68" customWidth="1"/>
    <col min="6" max="6" width="16.25" style="68" customWidth="1"/>
    <col min="7" max="7" width="8.875" style="68"/>
    <col min="8" max="8" width="14" style="68" bestFit="1" customWidth="1"/>
    <col min="9" max="16384" width="8.875" style="68"/>
  </cols>
  <sheetData>
    <row r="1" spans="1:8" x14ac:dyDescent="0.25">
      <c r="A1" s="68" t="str">
        <f>'работа1 догов +мз '!A2</f>
        <v>на 06.07. 2020 год</v>
      </c>
    </row>
    <row r="2" spans="1:8" x14ac:dyDescent="0.25">
      <c r="A2" s="306" t="s">
        <v>45</v>
      </c>
      <c r="B2" s="306"/>
      <c r="C2" s="306"/>
      <c r="D2" s="306"/>
      <c r="E2" s="306"/>
      <c r="F2" s="15"/>
    </row>
    <row r="3" spans="1:8" x14ac:dyDescent="0.25">
      <c r="A3" s="16" t="s">
        <v>193</v>
      </c>
      <c r="B3" s="17" t="s">
        <v>194</v>
      </c>
      <c r="C3" s="17"/>
      <c r="D3" s="18"/>
      <c r="E3" s="18"/>
      <c r="F3" s="15"/>
    </row>
    <row r="4" spans="1:8" x14ac:dyDescent="0.25">
      <c r="A4" s="15"/>
      <c r="B4" s="15"/>
      <c r="C4" s="19"/>
      <c r="D4" s="15"/>
      <c r="E4" s="15"/>
      <c r="F4" s="15"/>
    </row>
    <row r="5" spans="1:8" x14ac:dyDescent="0.25">
      <c r="A5" s="305" t="s">
        <v>27</v>
      </c>
      <c r="B5" s="305" t="s">
        <v>10</v>
      </c>
      <c r="C5" s="305" t="s">
        <v>47</v>
      </c>
      <c r="D5" s="305" t="s">
        <v>14</v>
      </c>
      <c r="E5" s="305" t="s">
        <v>6</v>
      </c>
      <c r="F5" s="15"/>
      <c r="H5" s="69"/>
    </row>
    <row r="6" spans="1:8" ht="9.6" customHeight="1" x14ac:dyDescent="0.25">
      <c r="A6" s="305"/>
      <c r="B6" s="305"/>
      <c r="C6" s="305"/>
      <c r="D6" s="305"/>
      <c r="E6" s="305"/>
      <c r="F6" s="15"/>
      <c r="H6" s="70"/>
    </row>
    <row r="7" spans="1:8" x14ac:dyDescent="0.25">
      <c r="A7" s="180">
        <v>1</v>
      </c>
      <c r="B7" s="180">
        <v>2</v>
      </c>
      <c r="C7" s="180">
        <v>3</v>
      </c>
      <c r="D7" s="180">
        <v>7</v>
      </c>
      <c r="E7" s="180" t="s">
        <v>82</v>
      </c>
      <c r="F7" s="15"/>
      <c r="H7" s="71"/>
    </row>
    <row r="8" spans="1:8" x14ac:dyDescent="0.25">
      <c r="A8" s="68" t="s">
        <v>219</v>
      </c>
      <c r="B8" s="180" t="s">
        <v>36</v>
      </c>
      <c r="C8" s="35">
        <v>32</v>
      </c>
      <c r="D8" s="212">
        <v>450</v>
      </c>
      <c r="E8" s="189">
        <f>C8*D8</f>
        <v>14400</v>
      </c>
      <c r="F8" s="15"/>
      <c r="H8" s="69"/>
    </row>
    <row r="9" spans="1:8" x14ac:dyDescent="0.25">
      <c r="A9" s="34" t="s">
        <v>217</v>
      </c>
      <c r="B9" s="180" t="s">
        <v>36</v>
      </c>
      <c r="C9" s="35">
        <v>8</v>
      </c>
      <c r="D9" s="212">
        <v>6000</v>
      </c>
      <c r="E9" s="189">
        <f t="shared" ref="E9:E10" si="0">C9*D9</f>
        <v>48000</v>
      </c>
      <c r="F9" s="15"/>
      <c r="H9" s="34"/>
    </row>
    <row r="10" spans="1:8" ht="30" x14ac:dyDescent="0.25">
      <c r="A10" s="34" t="s">
        <v>218</v>
      </c>
      <c r="B10" s="180" t="s">
        <v>36</v>
      </c>
      <c r="C10" s="35">
        <v>24</v>
      </c>
      <c r="D10" s="212">
        <v>1550</v>
      </c>
      <c r="E10" s="189">
        <f t="shared" si="0"/>
        <v>37200</v>
      </c>
      <c r="F10" s="15"/>
      <c r="H10" s="69"/>
    </row>
    <row r="11" spans="1:8" x14ac:dyDescent="0.25">
      <c r="A11" s="37" t="s">
        <v>75</v>
      </c>
      <c r="B11" s="37"/>
      <c r="C11" s="38"/>
      <c r="D11" s="190"/>
      <c r="E11" s="250">
        <f>SUM(E8:E10)</f>
        <v>99600</v>
      </c>
      <c r="F11" s="15"/>
      <c r="H11" s="69"/>
    </row>
    <row r="12" spans="1:8" x14ac:dyDescent="0.25">
      <c r="A12" s="304" t="s">
        <v>33</v>
      </c>
      <c r="B12" s="304"/>
      <c r="C12" s="304"/>
      <c r="D12" s="304"/>
      <c r="E12" s="304"/>
      <c r="F12" s="304"/>
    </row>
    <row r="13" spans="1:8" x14ac:dyDescent="0.25">
      <c r="A13" s="15"/>
      <c r="B13" s="15"/>
      <c r="C13" s="20">
        <v>1</v>
      </c>
      <c r="D13" s="15"/>
      <c r="E13" s="15"/>
      <c r="F13" s="15"/>
    </row>
    <row r="14" spans="1:8" x14ac:dyDescent="0.25">
      <c r="A14" s="305" t="s">
        <v>23</v>
      </c>
      <c r="B14" s="305" t="s">
        <v>10</v>
      </c>
      <c r="C14" s="305" t="s">
        <v>47</v>
      </c>
      <c r="D14" s="305" t="s">
        <v>14</v>
      </c>
      <c r="E14" s="305" t="s">
        <v>24</v>
      </c>
      <c r="F14" s="305" t="s">
        <v>6</v>
      </c>
    </row>
    <row r="15" spans="1:8" x14ac:dyDescent="0.25">
      <c r="A15" s="305"/>
      <c r="B15" s="305"/>
      <c r="C15" s="305"/>
      <c r="D15" s="305"/>
      <c r="E15" s="305"/>
      <c r="F15" s="305"/>
    </row>
    <row r="16" spans="1:8" x14ac:dyDescent="0.25">
      <c r="A16" s="180">
        <v>1</v>
      </c>
      <c r="B16" s="180">
        <v>2</v>
      </c>
      <c r="C16" s="180">
        <v>3</v>
      </c>
      <c r="D16" s="180">
        <v>7</v>
      </c>
      <c r="E16" s="180">
        <v>8</v>
      </c>
      <c r="F16" s="180" t="s">
        <v>87</v>
      </c>
    </row>
    <row r="17" spans="1:8" ht="25.5" customHeight="1" x14ac:dyDescent="0.25">
      <c r="A17" s="213" t="s">
        <v>220</v>
      </c>
      <c r="B17" s="180" t="s">
        <v>69</v>
      </c>
      <c r="C17" s="185">
        <v>150</v>
      </c>
      <c r="D17" s="191">
        <v>5.0199999999999996</v>
      </c>
      <c r="E17" s="180">
        <v>12</v>
      </c>
      <c r="F17" s="36">
        <f>C17*D17*E17</f>
        <v>9035.9999999999982</v>
      </c>
    </row>
    <row r="18" spans="1:8" x14ac:dyDescent="0.25">
      <c r="A18" s="213" t="s">
        <v>221</v>
      </c>
      <c r="B18" s="180" t="s">
        <v>69</v>
      </c>
      <c r="C18" s="193">
        <v>41.666666659999997</v>
      </c>
      <c r="D18" s="191">
        <v>15</v>
      </c>
      <c r="E18" s="180">
        <v>12</v>
      </c>
      <c r="F18" s="36">
        <f t="shared" ref="F18:F21" si="1">C18*D18*E18</f>
        <v>7499.999998799999</v>
      </c>
    </row>
    <row r="19" spans="1:8" x14ac:dyDescent="0.25">
      <c r="A19" s="213" t="s">
        <v>222</v>
      </c>
      <c r="B19" s="180" t="s">
        <v>69</v>
      </c>
      <c r="C19" s="112">
        <v>1</v>
      </c>
      <c r="D19" s="192">
        <v>2183</v>
      </c>
      <c r="E19" s="180">
        <v>12</v>
      </c>
      <c r="F19" s="36">
        <f t="shared" si="1"/>
        <v>26196</v>
      </c>
    </row>
    <row r="20" spans="1:8" x14ac:dyDescent="0.25">
      <c r="A20" s="213" t="s">
        <v>223</v>
      </c>
      <c r="B20" s="180" t="s">
        <v>35</v>
      </c>
      <c r="C20" s="112">
        <v>1</v>
      </c>
      <c r="D20" s="192">
        <v>8900</v>
      </c>
      <c r="E20" s="180">
        <v>12</v>
      </c>
      <c r="F20" s="36">
        <f t="shared" si="1"/>
        <v>106800</v>
      </c>
    </row>
    <row r="21" spans="1:8" x14ac:dyDescent="0.25">
      <c r="A21" s="213" t="s">
        <v>224</v>
      </c>
      <c r="B21" s="180" t="s">
        <v>22</v>
      </c>
      <c r="C21" s="112">
        <v>30</v>
      </c>
      <c r="D21" s="192">
        <v>30.4</v>
      </c>
      <c r="E21" s="180">
        <v>1</v>
      </c>
      <c r="F21" s="36">
        <f t="shared" si="1"/>
        <v>912</v>
      </c>
    </row>
    <row r="22" spans="1:8" x14ac:dyDescent="0.25">
      <c r="A22" s="303" t="s">
        <v>26</v>
      </c>
      <c r="B22" s="303"/>
      <c r="C22" s="303"/>
      <c r="D22" s="303"/>
      <c r="E22" s="303"/>
      <c r="F22" s="251">
        <f>SUM(F17:F21)</f>
        <v>150443.99999879999</v>
      </c>
    </row>
    <row r="23" spans="1:8" ht="1.5" customHeight="1" x14ac:dyDescent="0.25">
      <c r="A23" s="9"/>
      <c r="B23" s="9"/>
      <c r="C23" s="9"/>
      <c r="D23" s="9"/>
      <c r="E23" s="9"/>
      <c r="F23" s="9"/>
    </row>
    <row r="24" spans="1:8" ht="33" customHeight="1" x14ac:dyDescent="0.25">
      <c r="A24" s="306" t="s">
        <v>231</v>
      </c>
      <c r="B24" s="306"/>
      <c r="C24" s="306"/>
      <c r="D24" s="306"/>
      <c r="E24" s="306"/>
      <c r="F24" s="306"/>
    </row>
    <row r="25" spans="1:8" x14ac:dyDescent="0.25">
      <c r="A25" s="15"/>
      <c r="B25" s="15"/>
      <c r="C25" s="20">
        <v>1</v>
      </c>
      <c r="D25" s="15"/>
      <c r="E25" s="15"/>
      <c r="F25" s="15"/>
    </row>
    <row r="26" spans="1:8" x14ac:dyDescent="0.25">
      <c r="A26" s="305" t="s">
        <v>230</v>
      </c>
      <c r="B26" s="305" t="s">
        <v>10</v>
      </c>
      <c r="C26" s="305" t="s">
        <v>47</v>
      </c>
      <c r="D26" s="305" t="s">
        <v>14</v>
      </c>
      <c r="E26" s="305" t="s">
        <v>24</v>
      </c>
      <c r="F26" s="305" t="s">
        <v>6</v>
      </c>
      <c r="H26" s="72"/>
    </row>
    <row r="27" spans="1:8" x14ac:dyDescent="0.25">
      <c r="A27" s="305"/>
      <c r="B27" s="305"/>
      <c r="C27" s="305"/>
      <c r="D27" s="305"/>
      <c r="E27" s="305"/>
      <c r="F27" s="305"/>
    </row>
    <row r="28" spans="1:8" x14ac:dyDescent="0.25">
      <c r="A28" s="180">
        <v>1</v>
      </c>
      <c r="B28" s="180">
        <v>2</v>
      </c>
      <c r="C28" s="180">
        <v>3</v>
      </c>
      <c r="D28" s="180">
        <v>7</v>
      </c>
      <c r="E28" s="180">
        <v>8</v>
      </c>
      <c r="F28" s="180" t="s">
        <v>87</v>
      </c>
    </row>
    <row r="29" spans="1:8" ht="60" x14ac:dyDescent="0.25">
      <c r="A29" s="39" t="s">
        <v>231</v>
      </c>
      <c r="B29" s="180" t="s">
        <v>22</v>
      </c>
      <c r="C29" s="180">
        <v>44</v>
      </c>
      <c r="D29" s="36">
        <v>16624.54</v>
      </c>
      <c r="E29" s="180">
        <v>1</v>
      </c>
      <c r="F29" s="36">
        <f>C29*D29*E29+0.24</f>
        <v>731480</v>
      </c>
    </row>
    <row r="30" spans="1:8" x14ac:dyDescent="0.25">
      <c r="A30" s="303" t="s">
        <v>52</v>
      </c>
      <c r="B30" s="303"/>
      <c r="C30" s="303"/>
      <c r="D30" s="303"/>
      <c r="E30" s="303"/>
      <c r="F30" s="252">
        <f>F29</f>
        <v>731480</v>
      </c>
    </row>
  </sheetData>
  <mergeCells count="22">
    <mergeCell ref="A30:E30"/>
    <mergeCell ref="A24:F24"/>
    <mergeCell ref="A26:A27"/>
    <mergeCell ref="B26:B27"/>
    <mergeCell ref="C26:C27"/>
    <mergeCell ref="D26:D27"/>
    <mergeCell ref="E26:E27"/>
    <mergeCell ref="F26:F27"/>
    <mergeCell ref="A2:E2"/>
    <mergeCell ref="E5:E6"/>
    <mergeCell ref="A5:A6"/>
    <mergeCell ref="B5:B6"/>
    <mergeCell ref="C5:C6"/>
    <mergeCell ref="D5:D6"/>
    <mergeCell ref="A22:E22"/>
    <mergeCell ref="A12:F12"/>
    <mergeCell ref="A14:A15"/>
    <mergeCell ref="B14:B15"/>
    <mergeCell ref="C14:C15"/>
    <mergeCell ref="D14:D15"/>
    <mergeCell ref="E14:E15"/>
    <mergeCell ref="F14:F15"/>
  </mergeCells>
  <printOptions horizontalCentered="1" verticalCentered="1"/>
  <pageMargins left="0.70866141732283472" right="0.51181102362204722" top="0.55118110236220474" bottom="0.35433070866141736" header="0" footer="0"/>
  <pageSetup paperSize="9" scale="66" orientation="portrait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E71"/>
  <sheetViews>
    <sheetView topLeftCell="A2" workbookViewId="0">
      <selection activeCell="A9" sqref="A9"/>
    </sheetView>
  </sheetViews>
  <sheetFormatPr defaultColWidth="8.875" defaultRowHeight="15.75" x14ac:dyDescent="0.25"/>
  <cols>
    <col min="1" max="1" width="57.125" style="216" customWidth="1"/>
    <col min="2" max="2" width="15.25" style="217" customWidth="1"/>
    <col min="3" max="3" width="13.375" style="217" customWidth="1"/>
    <col min="4" max="4" width="18.125" style="217" customWidth="1"/>
    <col min="5" max="5" width="20" style="217" customWidth="1"/>
    <col min="6" max="16384" width="8.875" style="217"/>
  </cols>
  <sheetData>
    <row r="1" spans="1:5" hidden="1" x14ac:dyDescent="0.25"/>
    <row r="2" spans="1:5" x14ac:dyDescent="0.25">
      <c r="A2" s="216" t="s">
        <v>266</v>
      </c>
    </row>
    <row r="3" spans="1:5" x14ac:dyDescent="0.25">
      <c r="A3" s="307" t="s">
        <v>19</v>
      </c>
      <c r="B3" s="307"/>
      <c r="C3" s="307"/>
      <c r="D3" s="307"/>
      <c r="E3" s="307"/>
    </row>
    <row r="4" spans="1:5" ht="15" customHeight="1" x14ac:dyDescent="0.25">
      <c r="A4" s="308" t="s">
        <v>20</v>
      </c>
      <c r="B4" s="308"/>
      <c r="C4" s="308"/>
      <c r="D4" s="308"/>
      <c r="E4" s="308"/>
    </row>
    <row r="5" spans="1:5" ht="18.600000000000001" customHeight="1" x14ac:dyDescent="0.25">
      <c r="C5" s="10">
        <v>1</v>
      </c>
    </row>
    <row r="6" spans="1:5" ht="24.6" customHeight="1" x14ac:dyDescent="0.25">
      <c r="A6" s="284" t="s">
        <v>21</v>
      </c>
      <c r="B6" s="284" t="s">
        <v>10</v>
      </c>
      <c r="C6" s="284" t="s">
        <v>13</v>
      </c>
      <c r="D6" s="284" t="s">
        <v>14</v>
      </c>
      <c r="E6" s="284" t="s">
        <v>6</v>
      </c>
    </row>
    <row r="7" spans="1:5" x14ac:dyDescent="0.25">
      <c r="A7" s="284"/>
      <c r="B7" s="284"/>
      <c r="C7" s="284"/>
      <c r="D7" s="284"/>
      <c r="E7" s="284"/>
    </row>
    <row r="8" spans="1:5" x14ac:dyDescent="0.25">
      <c r="A8" s="177">
        <v>1</v>
      </c>
      <c r="B8" s="177">
        <v>2</v>
      </c>
      <c r="C8" s="177">
        <v>3</v>
      </c>
      <c r="D8" s="177">
        <v>7</v>
      </c>
      <c r="E8" s="177" t="s">
        <v>76</v>
      </c>
    </row>
    <row r="9" spans="1:5" ht="31.5" x14ac:dyDescent="0.25">
      <c r="A9" s="214" t="s">
        <v>216</v>
      </c>
      <c r="B9" s="90" t="s">
        <v>22</v>
      </c>
      <c r="C9" s="186">
        <v>12</v>
      </c>
      <c r="D9" s="158">
        <v>8250</v>
      </c>
      <c r="E9" s="124">
        <f>C9*D9</f>
        <v>99000</v>
      </c>
    </row>
    <row r="10" spans="1:5" x14ac:dyDescent="0.25">
      <c r="A10" s="213" t="s">
        <v>111</v>
      </c>
      <c r="B10" s="90" t="s">
        <v>22</v>
      </c>
      <c r="C10" s="157">
        <v>6</v>
      </c>
      <c r="D10" s="156">
        <v>28486.65</v>
      </c>
      <c r="E10" s="124">
        <f t="shared" ref="E10:E13" si="0">C10*D10</f>
        <v>170919.90000000002</v>
      </c>
    </row>
    <row r="11" spans="1:5" ht="22.5" customHeight="1" x14ac:dyDescent="0.25">
      <c r="A11" s="213" t="s">
        <v>144</v>
      </c>
      <c r="B11" s="90" t="s">
        <v>22</v>
      </c>
      <c r="C11" s="157">
        <v>1</v>
      </c>
      <c r="D11" s="156">
        <v>46180.1</v>
      </c>
      <c r="E11" s="124">
        <f t="shared" si="0"/>
        <v>46180.1</v>
      </c>
    </row>
    <row r="12" spans="1:5" x14ac:dyDescent="0.25">
      <c r="A12" s="213" t="s">
        <v>198</v>
      </c>
      <c r="B12" s="90" t="s">
        <v>22</v>
      </c>
      <c r="C12" s="157">
        <v>1</v>
      </c>
      <c r="D12" s="156">
        <v>70000</v>
      </c>
      <c r="E12" s="124">
        <f t="shared" si="0"/>
        <v>70000</v>
      </c>
    </row>
    <row r="13" spans="1:5" x14ac:dyDescent="0.25">
      <c r="A13" s="215" t="s">
        <v>199</v>
      </c>
      <c r="B13" s="90" t="s">
        <v>22</v>
      </c>
      <c r="C13" s="187">
        <v>1</v>
      </c>
      <c r="D13" s="188">
        <v>7000</v>
      </c>
      <c r="E13" s="124">
        <f t="shared" si="0"/>
        <v>7000</v>
      </c>
    </row>
    <row r="14" spans="1:5" ht="16.149999999999999" customHeight="1" x14ac:dyDescent="0.25">
      <c r="A14" s="218" t="s">
        <v>112</v>
      </c>
      <c r="B14" s="218"/>
      <c r="C14" s="218"/>
      <c r="D14" s="184"/>
      <c r="E14" s="253">
        <f>SUM(E9:E13)</f>
        <v>393100</v>
      </c>
    </row>
    <row r="16" spans="1:5" hidden="1" x14ac:dyDescent="0.25"/>
    <row r="17" spans="1:5" x14ac:dyDescent="0.25">
      <c r="A17" s="307" t="s">
        <v>74</v>
      </c>
      <c r="B17" s="307"/>
      <c r="C17" s="307"/>
      <c r="D17" s="307"/>
      <c r="E17" s="307"/>
    </row>
    <row r="18" spans="1:5" ht="15.6" customHeight="1" thickBot="1" x14ac:dyDescent="0.3">
      <c r="C18" s="10"/>
    </row>
    <row r="19" spans="1:5" ht="15" customHeight="1" x14ac:dyDescent="0.25">
      <c r="A19" s="311" t="s">
        <v>21</v>
      </c>
      <c r="B19" s="313" t="s">
        <v>10</v>
      </c>
      <c r="C19" s="313" t="s">
        <v>13</v>
      </c>
      <c r="D19" s="313" t="s">
        <v>14</v>
      </c>
      <c r="E19" s="315" t="s">
        <v>6</v>
      </c>
    </row>
    <row r="20" spans="1:5" ht="16.899999999999999" customHeight="1" thickBot="1" x14ac:dyDescent="0.3">
      <c r="A20" s="312"/>
      <c r="B20" s="314"/>
      <c r="C20" s="314"/>
      <c r="D20" s="314"/>
      <c r="E20" s="316"/>
    </row>
    <row r="21" spans="1:5" ht="16.5" thickBot="1" x14ac:dyDescent="0.3">
      <c r="A21" s="255">
        <v>1</v>
      </c>
      <c r="B21" s="256">
        <v>2</v>
      </c>
      <c r="C21" s="256">
        <v>3</v>
      </c>
      <c r="D21" s="257">
        <v>7</v>
      </c>
      <c r="E21" s="242" t="s">
        <v>76</v>
      </c>
    </row>
    <row r="22" spans="1:5" x14ac:dyDescent="0.25">
      <c r="A22" s="258" t="s">
        <v>263</v>
      </c>
      <c r="B22" s="219" t="s">
        <v>22</v>
      </c>
      <c r="C22" s="259">
        <v>1</v>
      </c>
      <c r="D22" s="259">
        <v>52800</v>
      </c>
      <c r="E22" s="243">
        <f t="shared" ref="E22:E23" si="1">C22*D22</f>
        <v>52800</v>
      </c>
    </row>
    <row r="23" spans="1:5" x14ac:dyDescent="0.25">
      <c r="A23" s="260" t="s">
        <v>264</v>
      </c>
      <c r="B23" s="90" t="s">
        <v>22</v>
      </c>
      <c r="C23" s="65">
        <v>1</v>
      </c>
      <c r="D23" s="65">
        <v>24000</v>
      </c>
      <c r="E23" s="244">
        <f t="shared" si="1"/>
        <v>24000</v>
      </c>
    </row>
    <row r="24" spans="1:5" x14ac:dyDescent="0.25">
      <c r="A24" s="220" t="s">
        <v>205</v>
      </c>
      <c r="B24" s="90" t="s">
        <v>22</v>
      </c>
      <c r="C24" s="183">
        <v>2</v>
      </c>
      <c r="D24" s="184">
        <v>5000</v>
      </c>
      <c r="E24" s="244">
        <f>C24*D24</f>
        <v>10000</v>
      </c>
    </row>
    <row r="25" spans="1:5" ht="30" x14ac:dyDescent="0.25">
      <c r="A25" s="220" t="s">
        <v>206</v>
      </c>
      <c r="B25" s="90" t="s">
        <v>22</v>
      </c>
      <c r="C25" s="183">
        <v>23</v>
      </c>
      <c r="D25" s="184">
        <v>3850</v>
      </c>
      <c r="E25" s="244">
        <f t="shared" ref="E25:E38" si="2">C25*D25</f>
        <v>88550</v>
      </c>
    </row>
    <row r="26" spans="1:5" ht="27" x14ac:dyDescent="0.25">
      <c r="A26" s="182" t="s">
        <v>207</v>
      </c>
      <c r="B26" s="90" t="s">
        <v>22</v>
      </c>
      <c r="C26" s="183">
        <v>7</v>
      </c>
      <c r="D26" s="184">
        <v>3175.71</v>
      </c>
      <c r="E26" s="244">
        <f t="shared" si="2"/>
        <v>22229.97</v>
      </c>
    </row>
    <row r="27" spans="1:5" x14ac:dyDescent="0.25">
      <c r="A27" s="182" t="s">
        <v>208</v>
      </c>
      <c r="B27" s="90" t="s">
        <v>22</v>
      </c>
      <c r="C27" s="183">
        <v>1</v>
      </c>
      <c r="D27" s="184">
        <v>30000</v>
      </c>
      <c r="E27" s="244">
        <f t="shared" si="2"/>
        <v>30000</v>
      </c>
    </row>
    <row r="28" spans="1:5" x14ac:dyDescent="0.25">
      <c r="A28" s="182" t="s">
        <v>209</v>
      </c>
      <c r="B28" s="90" t="s">
        <v>22</v>
      </c>
      <c r="C28" s="183">
        <v>1</v>
      </c>
      <c r="D28" s="184">
        <v>1218</v>
      </c>
      <c r="E28" s="244">
        <f t="shared" si="2"/>
        <v>1218</v>
      </c>
    </row>
    <row r="29" spans="1:5" x14ac:dyDescent="0.25">
      <c r="A29" s="182" t="s">
        <v>210</v>
      </c>
      <c r="B29" s="90" t="s">
        <v>22</v>
      </c>
      <c r="C29" s="183">
        <v>12</v>
      </c>
      <c r="D29" s="184">
        <v>8000</v>
      </c>
      <c r="E29" s="244">
        <f t="shared" si="2"/>
        <v>96000</v>
      </c>
    </row>
    <row r="30" spans="1:5" x14ac:dyDescent="0.25">
      <c r="A30" s="182" t="s">
        <v>261</v>
      </c>
      <c r="B30" s="90" t="s">
        <v>22</v>
      </c>
      <c r="C30" s="183">
        <v>1</v>
      </c>
      <c r="D30" s="184">
        <v>20000</v>
      </c>
      <c r="E30" s="244">
        <f t="shared" si="2"/>
        <v>20000</v>
      </c>
    </row>
    <row r="31" spans="1:5" x14ac:dyDescent="0.25">
      <c r="A31" s="182" t="s">
        <v>262</v>
      </c>
      <c r="B31" s="90" t="s">
        <v>22</v>
      </c>
      <c r="C31" s="183">
        <v>1</v>
      </c>
      <c r="D31" s="184">
        <v>50000</v>
      </c>
      <c r="E31" s="244">
        <f t="shared" si="2"/>
        <v>50000</v>
      </c>
    </row>
    <row r="32" spans="1:5" ht="27" x14ac:dyDescent="0.25">
      <c r="A32" s="182" t="s">
        <v>211</v>
      </c>
      <c r="B32" s="90" t="s">
        <v>22</v>
      </c>
      <c r="C32" s="65">
        <v>1</v>
      </c>
      <c r="D32" s="184">
        <v>311975.02</v>
      </c>
      <c r="E32" s="244">
        <f t="shared" si="2"/>
        <v>311975.02</v>
      </c>
    </row>
    <row r="33" spans="1:5" x14ac:dyDescent="0.25">
      <c r="A33" s="182" t="s">
        <v>212</v>
      </c>
      <c r="B33" s="90" t="s">
        <v>22</v>
      </c>
      <c r="C33" s="183">
        <v>1</v>
      </c>
      <c r="D33" s="184">
        <v>6700</v>
      </c>
      <c r="E33" s="244">
        <f t="shared" si="2"/>
        <v>6700</v>
      </c>
    </row>
    <row r="34" spans="1:5" ht="27" x14ac:dyDescent="0.25">
      <c r="A34" s="182" t="s">
        <v>213</v>
      </c>
      <c r="B34" s="90" t="s">
        <v>22</v>
      </c>
      <c r="C34" s="183">
        <v>1</v>
      </c>
      <c r="D34" s="184">
        <v>849.03</v>
      </c>
      <c r="E34" s="244">
        <f t="shared" si="2"/>
        <v>849.03</v>
      </c>
    </row>
    <row r="35" spans="1:5" x14ac:dyDescent="0.25">
      <c r="A35" s="182" t="s">
        <v>214</v>
      </c>
      <c r="B35" s="90" t="s">
        <v>22</v>
      </c>
      <c r="C35" s="183">
        <v>1</v>
      </c>
      <c r="D35" s="184">
        <v>1500</v>
      </c>
      <c r="E35" s="244">
        <f t="shared" si="2"/>
        <v>1500</v>
      </c>
    </row>
    <row r="36" spans="1:5" x14ac:dyDescent="0.25">
      <c r="A36" s="182" t="s">
        <v>183</v>
      </c>
      <c r="B36" s="90" t="s">
        <v>22</v>
      </c>
      <c r="C36" s="183">
        <v>1</v>
      </c>
      <c r="D36" s="184">
        <v>450</v>
      </c>
      <c r="E36" s="244">
        <f t="shared" si="2"/>
        <v>450</v>
      </c>
    </row>
    <row r="37" spans="1:5" x14ac:dyDescent="0.25">
      <c r="A37" s="182" t="s">
        <v>229</v>
      </c>
      <c r="B37" s="90" t="s">
        <v>22</v>
      </c>
      <c r="C37" s="183">
        <v>1</v>
      </c>
      <c r="D37" s="184">
        <v>83442.7</v>
      </c>
      <c r="E37" s="244">
        <f t="shared" si="2"/>
        <v>83442.7</v>
      </c>
    </row>
    <row r="38" spans="1:5" ht="15.6" customHeight="1" thickBot="1" x14ac:dyDescent="0.3">
      <c r="A38" s="221" t="s">
        <v>215</v>
      </c>
      <c r="B38" s="222" t="s">
        <v>22</v>
      </c>
      <c r="C38" s="223">
        <v>5</v>
      </c>
      <c r="D38" s="224">
        <v>100</v>
      </c>
      <c r="E38" s="245">
        <f t="shared" si="2"/>
        <v>500</v>
      </c>
    </row>
    <row r="39" spans="1:5" ht="15.6" customHeight="1" thickBot="1" x14ac:dyDescent="0.3">
      <c r="A39" s="225" t="s">
        <v>75</v>
      </c>
      <c r="B39" s="226"/>
      <c r="C39" s="226"/>
      <c r="D39" s="226"/>
      <c r="E39" s="227">
        <f>SUM(E22:E38)</f>
        <v>800214.72</v>
      </c>
    </row>
    <row r="40" spans="1:5" ht="15.6" customHeight="1" x14ac:dyDescent="0.25">
      <c r="A40" s="228"/>
      <c r="B40" s="228"/>
      <c r="C40" s="228"/>
      <c r="D40" s="228"/>
      <c r="E40" s="87"/>
    </row>
    <row r="41" spans="1:5" ht="15.6" customHeight="1" x14ac:dyDescent="0.25">
      <c r="A41" s="228"/>
      <c r="B41" s="317" t="s">
        <v>158</v>
      </c>
      <c r="C41" s="317"/>
      <c r="D41" s="228"/>
      <c r="E41" s="87"/>
    </row>
    <row r="42" spans="1:5" ht="64.150000000000006" customHeight="1" x14ac:dyDescent="0.25">
      <c r="A42" s="229" t="s">
        <v>21</v>
      </c>
      <c r="B42" s="65" t="s">
        <v>159</v>
      </c>
      <c r="C42" s="65" t="s">
        <v>160</v>
      </c>
      <c r="D42" s="229" t="s">
        <v>161</v>
      </c>
      <c r="E42" s="88" t="s">
        <v>162</v>
      </c>
    </row>
    <row r="43" spans="1:5" ht="15.6" customHeight="1" x14ac:dyDescent="0.25">
      <c r="A43" s="230" t="s">
        <v>163</v>
      </c>
      <c r="B43" s="231">
        <v>2</v>
      </c>
      <c r="C43" s="231">
        <v>12</v>
      </c>
      <c r="D43" s="230">
        <v>75</v>
      </c>
      <c r="E43" s="89">
        <f>B43*C43*D43</f>
        <v>1800</v>
      </c>
    </row>
    <row r="44" spans="1:5" ht="15.6" customHeight="1" x14ac:dyDescent="0.25">
      <c r="A44" s="228"/>
      <c r="B44" s="232"/>
      <c r="C44" s="232"/>
      <c r="D44" s="230" t="s">
        <v>164</v>
      </c>
      <c r="E44" s="254">
        <f>E43</f>
        <v>1800</v>
      </c>
    </row>
    <row r="45" spans="1:5" ht="46.9" customHeight="1" x14ac:dyDescent="0.25">
      <c r="A45" s="310" t="s">
        <v>118</v>
      </c>
      <c r="B45" s="310"/>
      <c r="C45" s="310"/>
      <c r="D45" s="310"/>
      <c r="E45" s="310"/>
    </row>
    <row r="46" spans="1:5" x14ac:dyDescent="0.25">
      <c r="A46" s="309">
        <v>1</v>
      </c>
      <c r="B46" s="309"/>
      <c r="C46" s="309"/>
      <c r="D46" s="309"/>
      <c r="E46" s="309"/>
    </row>
    <row r="47" spans="1:5" hidden="1" x14ac:dyDescent="0.25">
      <c r="A47" s="294" t="s">
        <v>29</v>
      </c>
      <c r="B47" s="294" t="s">
        <v>10</v>
      </c>
      <c r="C47" s="294" t="s">
        <v>13</v>
      </c>
      <c r="D47" s="294" t="s">
        <v>14</v>
      </c>
      <c r="E47" s="294" t="s">
        <v>6</v>
      </c>
    </row>
    <row r="48" spans="1:5" hidden="1" x14ac:dyDescent="0.25">
      <c r="A48" s="284"/>
      <c r="B48" s="284"/>
      <c r="C48" s="284"/>
      <c r="D48" s="284"/>
      <c r="E48" s="284"/>
    </row>
    <row r="49" spans="1:5" hidden="1" x14ac:dyDescent="0.25">
      <c r="A49" s="177">
        <v>1</v>
      </c>
      <c r="B49" s="177">
        <v>2</v>
      </c>
      <c r="C49" s="177">
        <v>3</v>
      </c>
      <c r="D49" s="177">
        <v>7</v>
      </c>
      <c r="E49" s="177" t="s">
        <v>76</v>
      </c>
    </row>
    <row r="50" spans="1:5" hidden="1" x14ac:dyDescent="0.25">
      <c r="A50" s="233" t="s">
        <v>93</v>
      </c>
      <c r="B50" s="234" t="s">
        <v>83</v>
      </c>
      <c r="C50" s="235">
        <v>0</v>
      </c>
      <c r="D50" s="236">
        <v>21222</v>
      </c>
      <c r="E50" s="236">
        <v>0</v>
      </c>
    </row>
    <row r="51" spans="1:5" hidden="1" x14ac:dyDescent="0.25">
      <c r="A51" s="233" t="s">
        <v>84</v>
      </c>
      <c r="B51" s="234" t="s">
        <v>83</v>
      </c>
      <c r="C51" s="235">
        <v>0</v>
      </c>
      <c r="D51" s="236">
        <v>307</v>
      </c>
      <c r="E51" s="236">
        <v>0</v>
      </c>
    </row>
    <row r="52" spans="1:5" hidden="1" x14ac:dyDescent="0.25">
      <c r="A52" s="233" t="s">
        <v>94</v>
      </c>
      <c r="B52" s="234" t="s">
        <v>83</v>
      </c>
      <c r="C52" s="235">
        <v>0</v>
      </c>
      <c r="D52" s="236">
        <v>30626.959999999999</v>
      </c>
      <c r="E52" s="236">
        <v>0</v>
      </c>
    </row>
    <row r="53" spans="1:5" hidden="1" x14ac:dyDescent="0.25">
      <c r="A53" s="233" t="s">
        <v>95</v>
      </c>
      <c r="B53" s="234" t="s">
        <v>83</v>
      </c>
      <c r="C53" s="235">
        <v>0</v>
      </c>
      <c r="D53" s="236">
        <v>73.61</v>
      </c>
      <c r="E53" s="236">
        <v>0</v>
      </c>
    </row>
    <row r="54" spans="1:5" hidden="1" x14ac:dyDescent="0.25">
      <c r="A54" s="233" t="s">
        <v>96</v>
      </c>
      <c r="B54" s="234" t="s">
        <v>83</v>
      </c>
      <c r="C54" s="235">
        <v>0</v>
      </c>
      <c r="D54" s="236">
        <v>106.32</v>
      </c>
      <c r="E54" s="236">
        <v>0</v>
      </c>
    </row>
    <row r="55" spans="1:5" hidden="1" x14ac:dyDescent="0.25">
      <c r="A55" s="233" t="s">
        <v>97</v>
      </c>
      <c r="B55" s="234" t="s">
        <v>83</v>
      </c>
      <c r="C55" s="235">
        <v>0</v>
      </c>
      <c r="D55" s="236">
        <v>29.44</v>
      </c>
      <c r="E55" s="236">
        <v>0</v>
      </c>
    </row>
    <row r="56" spans="1:5" hidden="1" x14ac:dyDescent="0.25">
      <c r="A56" s="233" t="s">
        <v>98</v>
      </c>
      <c r="B56" s="234" t="s">
        <v>83</v>
      </c>
      <c r="C56" s="235">
        <v>0</v>
      </c>
      <c r="D56" s="236">
        <v>141.66999999999999</v>
      </c>
      <c r="E56" s="236">
        <v>0</v>
      </c>
    </row>
    <row r="57" spans="1:5" hidden="1" x14ac:dyDescent="0.25">
      <c r="A57" s="233" t="s">
        <v>85</v>
      </c>
      <c r="B57" s="234" t="s">
        <v>83</v>
      </c>
      <c r="C57" s="235">
        <v>0</v>
      </c>
      <c r="D57" s="236">
        <v>100</v>
      </c>
      <c r="E57" s="236">
        <v>0</v>
      </c>
    </row>
    <row r="58" spans="1:5" hidden="1" x14ac:dyDescent="0.25">
      <c r="A58" s="233" t="s">
        <v>96</v>
      </c>
      <c r="B58" s="234" t="s">
        <v>83</v>
      </c>
      <c r="C58" s="235">
        <v>0</v>
      </c>
      <c r="D58" s="236">
        <v>134.13</v>
      </c>
      <c r="E58" s="236">
        <v>0</v>
      </c>
    </row>
    <row r="59" spans="1:5" hidden="1" x14ac:dyDescent="0.25">
      <c r="A59" s="233" t="s">
        <v>99</v>
      </c>
      <c r="B59" s="234" t="s">
        <v>83</v>
      </c>
      <c r="C59" s="235">
        <v>0</v>
      </c>
      <c r="D59" s="236">
        <v>40.880000000000003</v>
      </c>
      <c r="E59" s="236">
        <v>0</v>
      </c>
    </row>
    <row r="60" spans="1:5" hidden="1" x14ac:dyDescent="0.25">
      <c r="A60" s="233" t="s">
        <v>100</v>
      </c>
      <c r="B60" s="234" t="s">
        <v>83</v>
      </c>
      <c r="C60" s="235">
        <v>0</v>
      </c>
      <c r="D60" s="236">
        <v>80.150000000000006</v>
      </c>
      <c r="E60" s="236">
        <v>0</v>
      </c>
    </row>
    <row r="61" spans="1:5" hidden="1" x14ac:dyDescent="0.25">
      <c r="A61" s="233" t="s">
        <v>101</v>
      </c>
      <c r="B61" s="234" t="s">
        <v>83</v>
      </c>
      <c r="C61" s="235">
        <v>0</v>
      </c>
      <c r="D61" s="236">
        <v>65.41</v>
      </c>
      <c r="E61" s="236">
        <v>0</v>
      </c>
    </row>
    <row r="62" spans="1:5" hidden="1" x14ac:dyDescent="0.25">
      <c r="A62" s="233" t="s">
        <v>102</v>
      </c>
      <c r="B62" s="234" t="s">
        <v>83</v>
      </c>
      <c r="C62" s="235">
        <v>0</v>
      </c>
      <c r="D62" s="236">
        <v>106.32</v>
      </c>
      <c r="E62" s="236">
        <v>0</v>
      </c>
    </row>
    <row r="63" spans="1:5" hidden="1" x14ac:dyDescent="0.25">
      <c r="A63" s="233" t="s">
        <v>103</v>
      </c>
      <c r="B63" s="234" t="s">
        <v>83</v>
      </c>
      <c r="C63" s="235">
        <v>0</v>
      </c>
      <c r="D63" s="236">
        <v>865.3</v>
      </c>
      <c r="E63" s="236">
        <v>0</v>
      </c>
    </row>
    <row r="64" spans="1:5" hidden="1" x14ac:dyDescent="0.25">
      <c r="A64" s="233" t="s">
        <v>104</v>
      </c>
      <c r="B64" s="234" t="s">
        <v>83</v>
      </c>
      <c r="C64" s="235">
        <v>0</v>
      </c>
      <c r="D64" s="236">
        <v>212.64</v>
      </c>
      <c r="E64" s="236">
        <v>0</v>
      </c>
    </row>
    <row r="65" spans="1:5" hidden="1" x14ac:dyDescent="0.25">
      <c r="A65" s="233" t="s">
        <v>105</v>
      </c>
      <c r="B65" s="234" t="s">
        <v>83</v>
      </c>
      <c r="C65" s="235">
        <v>0</v>
      </c>
      <c r="D65" s="236">
        <v>255.17</v>
      </c>
      <c r="E65" s="236">
        <v>0</v>
      </c>
    </row>
    <row r="66" spans="1:5" hidden="1" x14ac:dyDescent="0.25">
      <c r="A66" s="233" t="s">
        <v>91</v>
      </c>
      <c r="B66" s="234" t="s">
        <v>83</v>
      </c>
      <c r="C66" s="235">
        <v>0</v>
      </c>
      <c r="D66" s="236">
        <v>270</v>
      </c>
      <c r="E66" s="236">
        <v>0</v>
      </c>
    </row>
    <row r="67" spans="1:5" hidden="1" x14ac:dyDescent="0.25">
      <c r="A67" s="233" t="s">
        <v>106</v>
      </c>
      <c r="B67" s="234" t="s">
        <v>83</v>
      </c>
      <c r="C67" s="235">
        <v>0</v>
      </c>
      <c r="D67" s="236">
        <v>109.9</v>
      </c>
      <c r="E67" s="236">
        <v>0</v>
      </c>
    </row>
    <row r="68" spans="1:5" hidden="1" x14ac:dyDescent="0.25">
      <c r="A68" s="233" t="s">
        <v>107</v>
      </c>
      <c r="B68" s="234" t="s">
        <v>83</v>
      </c>
      <c r="C68" s="235">
        <v>0</v>
      </c>
      <c r="D68" s="236">
        <v>1065.33</v>
      </c>
      <c r="E68" s="236">
        <v>0</v>
      </c>
    </row>
    <row r="69" spans="1:5" hidden="1" x14ac:dyDescent="0.25">
      <c r="A69" s="233" t="s">
        <v>108</v>
      </c>
      <c r="B69" s="234" t="s">
        <v>83</v>
      </c>
      <c r="C69" s="235">
        <v>0</v>
      </c>
      <c r="D69" s="236">
        <v>245.6</v>
      </c>
      <c r="E69" s="236">
        <v>0</v>
      </c>
    </row>
    <row r="70" spans="1:5" hidden="1" x14ac:dyDescent="0.25">
      <c r="A70" s="233" t="s">
        <v>109</v>
      </c>
      <c r="B70" s="234" t="s">
        <v>83</v>
      </c>
      <c r="C70" s="235">
        <v>0</v>
      </c>
      <c r="D70" s="236">
        <v>92.1</v>
      </c>
      <c r="E70" s="236">
        <v>0</v>
      </c>
    </row>
    <row r="71" spans="1:5" x14ac:dyDescent="0.25">
      <c r="A71" s="15"/>
      <c r="B71" s="15"/>
      <c r="C71" s="237" t="s">
        <v>75</v>
      </c>
      <c r="D71" s="237"/>
      <c r="E71" s="238">
        <f>SUM(E50:E70)</f>
        <v>0</v>
      </c>
    </row>
  </sheetData>
  <mergeCells count="21">
    <mergeCell ref="A45:E45"/>
    <mergeCell ref="A17:E17"/>
    <mergeCell ref="A19:A20"/>
    <mergeCell ref="B19:B20"/>
    <mergeCell ref="C19:C20"/>
    <mergeCell ref="D19:D20"/>
    <mergeCell ref="E19:E20"/>
    <mergeCell ref="B41:C41"/>
    <mergeCell ref="A46:E46"/>
    <mergeCell ref="A47:A48"/>
    <mergeCell ref="B47:B48"/>
    <mergeCell ref="C47:C48"/>
    <mergeCell ref="D47:D48"/>
    <mergeCell ref="E47:E48"/>
    <mergeCell ref="A3:E3"/>
    <mergeCell ref="A4:E4"/>
    <mergeCell ref="A6:A7"/>
    <mergeCell ref="B6:B7"/>
    <mergeCell ref="C6:C7"/>
    <mergeCell ref="D6:D7"/>
    <mergeCell ref="E6:E7"/>
  </mergeCells>
  <printOptions horizontalCentered="1" verticalCentered="1"/>
  <pageMargins left="0.39370078740157483" right="0.31496062992125984" top="0.35433070866141736" bottom="0.35433070866141736" header="0" footer="0"/>
  <pageSetup paperSize="9" scale="77" orientation="portrait" verticalDpi="200" r:id="rId1"/>
  <rowBreaks count="1" manualBreakCount="1">
    <brk id="44" max="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F106"/>
  <sheetViews>
    <sheetView workbookViewId="0">
      <selection activeCell="C1" sqref="C1:E1"/>
    </sheetView>
  </sheetViews>
  <sheetFormatPr defaultColWidth="8.875" defaultRowHeight="15" x14ac:dyDescent="0.25"/>
  <cols>
    <col min="1" max="1" width="17.75" style="53" customWidth="1"/>
    <col min="2" max="2" width="17.625" style="53" customWidth="1"/>
    <col min="3" max="3" width="24.375" style="53" customWidth="1"/>
    <col min="4" max="4" width="15.125" style="53" customWidth="1"/>
    <col min="5" max="5" width="21.125" style="53" customWidth="1"/>
    <col min="6" max="16384" width="8.875" style="53"/>
  </cols>
  <sheetData>
    <row r="1" spans="1:6" ht="137.25" customHeight="1" x14ac:dyDescent="0.25">
      <c r="C1" s="324" t="s">
        <v>267</v>
      </c>
      <c r="D1" s="324"/>
      <c r="E1" s="324"/>
      <c r="F1" s="54"/>
    </row>
    <row r="3" spans="1:6" x14ac:dyDescent="0.25">
      <c r="A3" s="334" t="s">
        <v>120</v>
      </c>
      <c r="B3" s="334"/>
      <c r="C3" s="334"/>
      <c r="D3" s="334"/>
      <c r="E3" s="334"/>
    </row>
    <row r="4" spans="1:6" ht="35.450000000000003" customHeight="1" x14ac:dyDescent="0.25">
      <c r="A4" s="335" t="s">
        <v>121</v>
      </c>
      <c r="B4" s="335"/>
      <c r="C4" s="335"/>
      <c r="D4" s="335"/>
      <c r="E4" s="335"/>
    </row>
    <row r="5" spans="1:6" ht="60" x14ac:dyDescent="0.25">
      <c r="A5" s="55" t="s">
        <v>122</v>
      </c>
      <c r="B5" s="56" t="s">
        <v>123</v>
      </c>
      <c r="C5" s="55" t="s">
        <v>124</v>
      </c>
      <c r="D5" s="55" t="s">
        <v>125</v>
      </c>
      <c r="E5" s="55" t="s">
        <v>126</v>
      </c>
    </row>
    <row r="6" spans="1:6" x14ac:dyDescent="0.25">
      <c r="A6" s="57">
        <v>1</v>
      </c>
      <c r="B6" s="57">
        <v>2</v>
      </c>
      <c r="C6" s="57">
        <v>3</v>
      </c>
      <c r="D6" s="57">
        <v>4</v>
      </c>
      <c r="E6" s="57">
        <v>5</v>
      </c>
    </row>
    <row r="7" spans="1:6" ht="37.15" customHeight="1" x14ac:dyDescent="0.25">
      <c r="A7" s="336" t="s">
        <v>54</v>
      </c>
      <c r="B7" s="337" t="s">
        <v>142</v>
      </c>
      <c r="C7" s="338" t="s">
        <v>127</v>
      </c>
      <c r="D7" s="339"/>
      <c r="E7" s="340"/>
    </row>
    <row r="8" spans="1:6" ht="14.45" customHeight="1" x14ac:dyDescent="0.25">
      <c r="A8" s="336"/>
      <c r="B8" s="337"/>
      <c r="C8" s="341" t="s">
        <v>128</v>
      </c>
      <c r="D8" s="342"/>
      <c r="E8" s="343"/>
    </row>
    <row r="9" spans="1:6" ht="14.45" customHeight="1" x14ac:dyDescent="0.25">
      <c r="A9" s="336"/>
      <c r="B9" s="337"/>
      <c r="C9" s="47" t="s">
        <v>55</v>
      </c>
      <c r="D9" s="58" t="s">
        <v>129</v>
      </c>
      <c r="E9" s="41">
        <v>0.3</v>
      </c>
    </row>
    <row r="10" spans="1:6" ht="14.45" customHeight="1" x14ac:dyDescent="0.25">
      <c r="A10" s="336"/>
      <c r="B10" s="337"/>
      <c r="C10" s="48" t="s">
        <v>56</v>
      </c>
      <c r="D10" s="58" t="s">
        <v>129</v>
      </c>
      <c r="E10" s="41">
        <v>1</v>
      </c>
    </row>
    <row r="11" spans="1:6" ht="14.45" customHeight="1" x14ac:dyDescent="0.25">
      <c r="A11" s="336"/>
      <c r="B11" s="337"/>
      <c r="C11" s="48" t="s">
        <v>57</v>
      </c>
      <c r="D11" s="58" t="s">
        <v>129</v>
      </c>
      <c r="E11" s="41">
        <v>2</v>
      </c>
    </row>
    <row r="12" spans="1:6" ht="15" customHeight="1" x14ac:dyDescent="0.25">
      <c r="A12" s="336"/>
      <c r="B12" s="337"/>
      <c r="C12" s="48" t="s">
        <v>58</v>
      </c>
      <c r="D12" s="58" t="s">
        <v>129</v>
      </c>
      <c r="E12" s="41">
        <v>3</v>
      </c>
    </row>
    <row r="13" spans="1:6" ht="25.9" customHeight="1" x14ac:dyDescent="0.25">
      <c r="A13" s="336"/>
      <c r="B13" s="337"/>
      <c r="C13" s="47" t="s">
        <v>59</v>
      </c>
      <c r="D13" s="58" t="s">
        <v>129</v>
      </c>
      <c r="E13" s="41">
        <v>3</v>
      </c>
    </row>
    <row r="14" spans="1:6" ht="13.9" customHeight="1" x14ac:dyDescent="0.25">
      <c r="A14" s="336"/>
      <c r="B14" s="337"/>
      <c r="C14" s="48" t="s">
        <v>60</v>
      </c>
      <c r="D14" s="59" t="s">
        <v>129</v>
      </c>
      <c r="E14" s="41">
        <v>4.5</v>
      </c>
    </row>
    <row r="15" spans="1:6" ht="40.15" customHeight="1" x14ac:dyDescent="0.25">
      <c r="A15" s="336"/>
      <c r="B15" s="337"/>
      <c r="C15" s="331" t="s">
        <v>130</v>
      </c>
      <c r="D15" s="332"/>
      <c r="E15" s="333"/>
    </row>
    <row r="16" spans="1:6" ht="46.9" hidden="1" customHeight="1" x14ac:dyDescent="0.25">
      <c r="A16" s="336"/>
      <c r="B16" s="337"/>
      <c r="C16" s="49" t="s">
        <v>88</v>
      </c>
      <c r="D16" s="40" t="s">
        <v>36</v>
      </c>
      <c r="E16" s="35">
        <v>0</v>
      </c>
    </row>
    <row r="17" spans="1:5" ht="43.9" hidden="1" customHeight="1" x14ac:dyDescent="0.25">
      <c r="A17" s="336"/>
      <c r="B17" s="337"/>
      <c r="C17" s="49" t="s">
        <v>90</v>
      </c>
      <c r="D17" s="40" t="s">
        <v>36</v>
      </c>
      <c r="E17" s="35">
        <v>0</v>
      </c>
    </row>
    <row r="18" spans="1:5" ht="43.9" hidden="1" customHeight="1" x14ac:dyDescent="0.25">
      <c r="A18" s="336"/>
      <c r="B18" s="337"/>
      <c r="C18" s="49" t="s">
        <v>89</v>
      </c>
      <c r="D18" s="40" t="s">
        <v>36</v>
      </c>
      <c r="E18" s="35">
        <v>0</v>
      </c>
    </row>
    <row r="19" spans="1:5" ht="30" customHeight="1" x14ac:dyDescent="0.25">
      <c r="A19" s="336"/>
      <c r="B19" s="337"/>
      <c r="C19" s="347" t="s">
        <v>131</v>
      </c>
      <c r="D19" s="348"/>
      <c r="E19" s="349"/>
    </row>
    <row r="20" spans="1:5" ht="30" customHeight="1" x14ac:dyDescent="0.25">
      <c r="A20" s="336"/>
      <c r="B20" s="337"/>
      <c r="C20" s="118" t="str">
        <f>работа1!A54</f>
        <v>гипохлорит натрия   (40 кг)</v>
      </c>
      <c r="D20" s="67" t="s">
        <v>260</v>
      </c>
      <c r="E20" s="119">
        <f>работа1!C54</f>
        <v>1700</v>
      </c>
    </row>
    <row r="21" spans="1:5" ht="30" customHeight="1" x14ac:dyDescent="0.25">
      <c r="A21" s="336"/>
      <c r="B21" s="337"/>
      <c r="C21" s="118" t="str">
        <f>работа1!A55</f>
        <v>Эквиталл  30л (34 кг)</v>
      </c>
      <c r="D21" s="67" t="s">
        <v>260</v>
      </c>
      <c r="E21" s="119">
        <f>работа1!C55</f>
        <v>510</v>
      </c>
    </row>
    <row r="22" spans="1:5" ht="30" customHeight="1" x14ac:dyDescent="0.25">
      <c r="A22" s="336"/>
      <c r="B22" s="337"/>
      <c r="C22" s="118" t="str">
        <f>работа1!A56</f>
        <v>Экви - минус  30л (34 кг)</v>
      </c>
      <c r="D22" s="67" t="s">
        <v>260</v>
      </c>
      <c r="E22" s="119">
        <f>работа1!C56</f>
        <v>74</v>
      </c>
    </row>
    <row r="23" spans="1:5" ht="30" customHeight="1" x14ac:dyDescent="0.25">
      <c r="A23" s="336"/>
      <c r="B23" s="337"/>
      <c r="C23" s="118" t="str">
        <f>работа1!A57</f>
        <v>Экви - плюс  30л (34 кг)</v>
      </c>
      <c r="D23" s="67" t="s">
        <v>260</v>
      </c>
      <c r="E23" s="119">
        <f>работа1!C57</f>
        <v>10</v>
      </c>
    </row>
    <row r="24" spans="1:5" ht="30" customHeight="1" x14ac:dyDescent="0.25">
      <c r="A24" s="336"/>
      <c r="B24" s="337"/>
      <c r="C24" s="118" t="str">
        <f>работа1!A58</f>
        <v>Альгитинн  непенящийся, быстродействующее жидкое средство для уничтожения водорослей, канистра 10 л.</v>
      </c>
      <c r="D24" s="67" t="s">
        <v>260</v>
      </c>
      <c r="E24" s="119">
        <f>работа1!C58</f>
        <v>230</v>
      </c>
    </row>
    <row r="25" spans="1:5" ht="30" customHeight="1" x14ac:dyDescent="0.25">
      <c r="A25" s="336"/>
      <c r="B25" s="337"/>
      <c r="C25" s="118" t="str">
        <f>работа1!A59</f>
        <v>Таблетки для фотометра</v>
      </c>
      <c r="D25" s="67" t="s">
        <v>260</v>
      </c>
      <c r="E25" s="119">
        <f>работа1!C59</f>
        <v>25</v>
      </c>
    </row>
    <row r="26" spans="1:5" ht="30" customHeight="1" x14ac:dyDescent="0.25">
      <c r="A26" s="336"/>
      <c r="B26" s="337"/>
      <c r="C26" s="118" t="str">
        <f>работа1!A60</f>
        <v>Альгитинн  непенящийся, быстродействующее жидкое средство для уничтожения водорослей, канистра 10 л.</v>
      </c>
      <c r="D26" s="67" t="s">
        <v>260</v>
      </c>
      <c r="E26" s="119">
        <f>работа1!C60</f>
        <v>0</v>
      </c>
    </row>
    <row r="27" spans="1:5" ht="30" customHeight="1" x14ac:dyDescent="0.25">
      <c r="A27" s="336"/>
      <c r="B27" s="337"/>
      <c r="C27" s="118" t="str">
        <f>работа1!A61</f>
        <v>Клин Борт спрей 0,75л</v>
      </c>
      <c r="D27" s="67" t="s">
        <v>260</v>
      </c>
      <c r="E27" s="119">
        <f>работа1!C61</f>
        <v>40.5</v>
      </c>
    </row>
    <row r="28" spans="1:5" ht="30" customHeight="1" x14ac:dyDescent="0.25">
      <c r="A28" s="336"/>
      <c r="B28" s="337"/>
      <c r="C28" s="118" t="str">
        <f>работа1!A62</f>
        <v>Таблетки DPD 1, для определения уровня Cl (10 шт.)  для анализатора, Bayrol</v>
      </c>
      <c r="D28" s="67" t="s">
        <v>260</v>
      </c>
      <c r="E28" s="119">
        <f>работа1!C62</f>
        <v>164</v>
      </c>
    </row>
    <row r="29" spans="1:5" ht="30" customHeight="1" x14ac:dyDescent="0.25">
      <c r="A29" s="336"/>
      <c r="B29" s="337"/>
      <c r="C29" s="118" t="str">
        <f>работа1!A63</f>
        <v>Таблетки Phenol Red, для определения уровня pH (10 шт), для анализатора, Bayrol</v>
      </c>
      <c r="D29" s="67" t="s">
        <v>260</v>
      </c>
      <c r="E29" s="119">
        <f>работа1!C63</f>
        <v>164</v>
      </c>
    </row>
    <row r="30" spans="1:5" ht="30" customHeight="1" x14ac:dyDescent="0.25">
      <c r="A30" s="336"/>
      <c r="B30" s="337"/>
      <c r="C30" s="118" t="str">
        <f>работа1!A64</f>
        <v>Таблетки DPD 1, для определения уровня Cl (10 шт.)  для фотометра, Bayrol</v>
      </c>
      <c r="D30" s="67" t="s">
        <v>260</v>
      </c>
      <c r="E30" s="119">
        <f>работа1!C64</f>
        <v>1</v>
      </c>
    </row>
    <row r="31" spans="1:5" ht="30" customHeight="1" x14ac:dyDescent="0.25">
      <c r="A31" s="336"/>
      <c r="B31" s="337"/>
      <c r="C31" s="118" t="str">
        <f>работа1!A65</f>
        <v>Таблетки Alka-M, для определения уровня общей щелочности (10 шт), для фотометра, Bayrol</v>
      </c>
      <c r="D31" s="67" t="s">
        <v>260</v>
      </c>
      <c r="E31" s="119">
        <f>работа1!C65</f>
        <v>10</v>
      </c>
    </row>
    <row r="32" spans="1:5" ht="30" customHeight="1" x14ac:dyDescent="0.25">
      <c r="A32" s="336"/>
      <c r="B32" s="337"/>
      <c r="C32" s="118" t="str">
        <f>работа1!A66</f>
        <v>Кран шаровый DN 100</v>
      </c>
      <c r="D32" s="67" t="s">
        <v>260</v>
      </c>
      <c r="E32" s="119">
        <f>работа1!C66</f>
        <v>0</v>
      </c>
    </row>
    <row r="33" spans="1:5" ht="30" customHeight="1" x14ac:dyDescent="0.25">
      <c r="A33" s="336"/>
      <c r="B33" s="337"/>
      <c r="C33" s="118" t="str">
        <f>работа1!A67</f>
        <v>Бумага офисная</v>
      </c>
      <c r="D33" s="67" t="s">
        <v>260</v>
      </c>
      <c r="E33" s="119">
        <f>работа1!C67</f>
        <v>0</v>
      </c>
    </row>
    <row r="34" spans="1:5" ht="30" customHeight="1" x14ac:dyDescent="0.25">
      <c r="A34" s="336"/>
      <c r="B34" s="337"/>
      <c r="C34" s="118" t="str">
        <f>работа1!A68</f>
        <v>Магнето</v>
      </c>
      <c r="D34" s="67" t="s">
        <v>260</v>
      </c>
      <c r="E34" s="119">
        <f>работа1!C68</f>
        <v>1</v>
      </c>
    </row>
    <row r="35" spans="1:5" ht="30" customHeight="1" x14ac:dyDescent="0.25">
      <c r="A35" s="336"/>
      <c r="B35" s="337"/>
      <c r="C35" s="118" t="str">
        <f>работа1!A69</f>
        <v>Ручка рычага поворота желоба</v>
      </c>
      <c r="D35" s="67" t="s">
        <v>260</v>
      </c>
      <c r="E35" s="119">
        <f>работа1!C69</f>
        <v>1</v>
      </c>
    </row>
    <row r="36" spans="1:5" ht="30" customHeight="1" x14ac:dyDescent="0.25">
      <c r="A36" s="336"/>
      <c r="B36" s="337"/>
      <c r="C36" s="118" t="str">
        <f>работа1!A70</f>
        <v>Ручка рычага поворота желоба верх половина</v>
      </c>
      <c r="D36" s="67" t="s">
        <v>260</v>
      </c>
      <c r="E36" s="119">
        <f>работа1!C70</f>
        <v>1</v>
      </c>
    </row>
    <row r="37" spans="1:5" ht="30" customHeight="1" x14ac:dyDescent="0.25">
      <c r="A37" s="336"/>
      <c r="B37" s="337"/>
      <c r="C37" s="118" t="str">
        <f>работа1!A71</f>
        <v>Шплинт рычага</v>
      </c>
      <c r="D37" s="67" t="s">
        <v>260</v>
      </c>
      <c r="E37" s="119">
        <f>работа1!C71</f>
        <v>1</v>
      </c>
    </row>
    <row r="38" spans="1:5" ht="30" customHeight="1" x14ac:dyDescent="0.25">
      <c r="A38" s="336"/>
      <c r="B38" s="337"/>
      <c r="C38" s="118" t="str">
        <f>работа1!A72</f>
        <v>Кардан соединительный рычага</v>
      </c>
      <c r="D38" s="67" t="s">
        <v>260</v>
      </c>
      <c r="E38" s="119">
        <f>работа1!C72</f>
        <v>1</v>
      </c>
    </row>
    <row r="39" spans="1:5" ht="30" customHeight="1" x14ac:dyDescent="0.25">
      <c r="A39" s="336"/>
      <c r="B39" s="337"/>
      <c r="C39" s="118" t="str">
        <f>работа1!A73</f>
        <v>Удлинитель рычага поворота желоба</v>
      </c>
      <c r="D39" s="67" t="s">
        <v>260</v>
      </c>
      <c r="E39" s="119">
        <f>работа1!C73</f>
        <v>1</v>
      </c>
    </row>
    <row r="40" spans="1:5" ht="30" customHeight="1" x14ac:dyDescent="0.25">
      <c r="A40" s="336"/>
      <c r="B40" s="337"/>
      <c r="C40" s="118" t="str">
        <f>работа1!A74</f>
        <v>Втулка кронштейна рычага</v>
      </c>
      <c r="D40" s="67" t="s">
        <v>260</v>
      </c>
      <c r="E40" s="119">
        <f>работа1!C74</f>
        <v>1</v>
      </c>
    </row>
    <row r="41" spans="1:5" ht="30" customHeight="1" x14ac:dyDescent="0.25">
      <c r="A41" s="336"/>
      <c r="B41" s="337"/>
      <c r="C41" s="118" t="str">
        <f>работа1!A75</f>
        <v>Червяк рычага поворота желоба</v>
      </c>
      <c r="D41" s="67" t="s">
        <v>260</v>
      </c>
      <c r="E41" s="119">
        <f>работа1!C75</f>
        <v>1</v>
      </c>
    </row>
    <row r="42" spans="1:5" ht="30" customHeight="1" x14ac:dyDescent="0.25">
      <c r="A42" s="336"/>
      <c r="B42" s="337"/>
      <c r="C42" s="118" t="str">
        <f>работа1!A76</f>
        <v>Шайба червяка</v>
      </c>
      <c r="D42" s="67" t="s">
        <v>260</v>
      </c>
      <c r="E42" s="119">
        <f>работа1!C76</f>
        <v>1</v>
      </c>
    </row>
    <row r="43" spans="1:5" ht="30" customHeight="1" x14ac:dyDescent="0.25">
      <c r="A43" s="336"/>
      <c r="B43" s="337"/>
      <c r="C43" s="118" t="str">
        <f>работа1!A77</f>
        <v>Вал привода</v>
      </c>
      <c r="D43" s="67" t="s">
        <v>260</v>
      </c>
      <c r="E43" s="119">
        <f>работа1!C77</f>
        <v>1</v>
      </c>
    </row>
    <row r="44" spans="1:5" ht="30" customHeight="1" x14ac:dyDescent="0.25">
      <c r="A44" s="336"/>
      <c r="B44" s="337"/>
      <c r="C44" s="118" t="str">
        <f>работа1!A78</f>
        <v>Колесо фрикциона</v>
      </c>
      <c r="D44" s="67" t="s">
        <v>260</v>
      </c>
      <c r="E44" s="119">
        <f>работа1!C78</f>
        <v>2</v>
      </c>
    </row>
    <row r="45" spans="1:5" ht="30" customHeight="1" x14ac:dyDescent="0.25">
      <c r="A45" s="336"/>
      <c r="B45" s="337"/>
      <c r="C45" s="118" t="str">
        <f>работа1!A79</f>
        <v>Втулка корпуса колеса</v>
      </c>
      <c r="D45" s="67" t="s">
        <v>260</v>
      </c>
      <c r="E45" s="119">
        <f>работа1!C79</f>
        <v>1</v>
      </c>
    </row>
    <row r="46" spans="1:5" ht="30" customHeight="1" x14ac:dyDescent="0.25">
      <c r="A46" s="336"/>
      <c r="B46" s="337"/>
      <c r="C46" s="118" t="str">
        <f>работа1!A80</f>
        <v>Подшипник крепления оси</v>
      </c>
      <c r="D46" s="67" t="s">
        <v>260</v>
      </c>
      <c r="E46" s="119">
        <f>работа1!C80</f>
        <v>2</v>
      </c>
    </row>
    <row r="47" spans="1:5" ht="30" customHeight="1" x14ac:dyDescent="0.25">
      <c r="A47" s="336"/>
      <c r="B47" s="337"/>
      <c r="C47" s="118" t="str">
        <f>работа1!A81</f>
        <v>Подшипник дифференциала</v>
      </c>
      <c r="D47" s="67" t="s">
        <v>260</v>
      </c>
      <c r="E47" s="119">
        <f>работа1!C81</f>
        <v>2</v>
      </c>
    </row>
    <row r="48" spans="1:5" ht="30" customHeight="1" x14ac:dyDescent="0.25">
      <c r="A48" s="336"/>
      <c r="B48" s="337"/>
      <c r="C48" s="118" t="str">
        <f>работа1!A82</f>
        <v>Ремень привода хода</v>
      </c>
      <c r="D48" s="67" t="s">
        <v>260</v>
      </c>
      <c r="E48" s="119">
        <f>работа1!C82</f>
        <v>1</v>
      </c>
    </row>
    <row r="49" spans="1:5" ht="30" customHeight="1" x14ac:dyDescent="0.25">
      <c r="A49" s="336"/>
      <c r="B49" s="337"/>
      <c r="C49" s="118" t="str">
        <f>работа1!A83</f>
        <v>Ремент шнека</v>
      </c>
      <c r="D49" s="67" t="s">
        <v>260</v>
      </c>
      <c r="E49" s="119">
        <f>работа1!C83</f>
        <v>2</v>
      </c>
    </row>
    <row r="50" spans="1:5" ht="30" customHeight="1" x14ac:dyDescent="0.25">
      <c r="A50" s="336"/>
      <c r="B50" s="337"/>
      <c r="C50" s="118" t="str">
        <f>работа1!A84</f>
        <v>Рукоятка</v>
      </c>
      <c r="D50" s="67" t="s">
        <v>260</v>
      </c>
      <c r="E50" s="119">
        <f>работа1!C84</f>
        <v>1</v>
      </c>
    </row>
    <row r="51" spans="1:5" ht="30" customHeight="1" x14ac:dyDescent="0.25">
      <c r="A51" s="336"/>
      <c r="B51" s="337"/>
      <c r="C51" s="118" t="str">
        <f>работа1!A85</f>
        <v>Костюм «Сити-Мастер»</v>
      </c>
      <c r="D51" s="67" t="s">
        <v>260</v>
      </c>
      <c r="E51" s="119">
        <f>работа1!C85</f>
        <v>8</v>
      </c>
    </row>
    <row r="52" spans="1:5" ht="30" customHeight="1" x14ac:dyDescent="0.25">
      <c r="A52" s="336"/>
      <c r="B52" s="337"/>
      <c r="C52" s="118" t="str">
        <f>работа1!A86</f>
        <v>Костюм зимний «Скаймастер 1</v>
      </c>
      <c r="D52" s="67" t="s">
        <v>260</v>
      </c>
      <c r="E52" s="119">
        <f>работа1!C86</f>
        <v>1</v>
      </c>
    </row>
    <row r="53" spans="1:5" ht="30" customHeight="1" x14ac:dyDescent="0.25">
      <c r="A53" s="336"/>
      <c r="B53" s="337"/>
      <c r="C53" s="118" t="str">
        <f>работа1!A87</f>
        <v xml:space="preserve">Сапоги зимние «Тюмень» </v>
      </c>
      <c r="D53" s="67" t="s">
        <v>260</v>
      </c>
      <c r="E53" s="119">
        <f>работа1!C87</f>
        <v>1</v>
      </c>
    </row>
    <row r="54" spans="1:5" ht="30" customHeight="1" x14ac:dyDescent="0.25">
      <c r="A54" s="336"/>
      <c r="B54" s="337"/>
      <c r="C54" s="118" t="str">
        <f>работа1!A88</f>
        <v xml:space="preserve">Фартук женский </v>
      </c>
      <c r="D54" s="67" t="s">
        <v>260</v>
      </c>
      <c r="E54" s="119">
        <f>работа1!C88</f>
        <v>8</v>
      </c>
    </row>
    <row r="55" spans="1:5" ht="30" customHeight="1" x14ac:dyDescent="0.25">
      <c r="A55" s="336"/>
      <c r="B55" s="337"/>
      <c r="C55" s="118" t="str">
        <f>работа1!A89</f>
        <v xml:space="preserve">Костюм «Медик» </v>
      </c>
      <c r="D55" s="67" t="s">
        <v>260</v>
      </c>
      <c r="E55" s="119">
        <f>работа1!C89</f>
        <v>6</v>
      </c>
    </row>
    <row r="56" spans="1:5" ht="30" customHeight="1" x14ac:dyDescent="0.25">
      <c r="A56" s="336"/>
      <c r="B56" s="337"/>
      <c r="C56" s="118" t="str">
        <f>работа1!A90</f>
        <v xml:space="preserve">запасные части для снегоуборочной машины </v>
      </c>
      <c r="D56" s="67" t="s">
        <v>260</v>
      </c>
      <c r="E56" s="119">
        <f>работа1!C90</f>
        <v>1</v>
      </c>
    </row>
    <row r="57" spans="1:5" ht="34.5" customHeight="1" x14ac:dyDescent="0.25">
      <c r="A57" s="336"/>
      <c r="B57" s="337"/>
      <c r="C57" s="118" t="str">
        <f>работа1!A94</f>
        <v>Договор по проверке эффективности работы вентиляционных систем</v>
      </c>
      <c r="D57" s="118" t="str">
        <f>работа1!C94</f>
        <v>дог</v>
      </c>
      <c r="E57" s="119" t="s">
        <v>190</v>
      </c>
    </row>
    <row r="58" spans="1:5" ht="30" customHeight="1" x14ac:dyDescent="0.25">
      <c r="A58" s="336"/>
      <c r="B58" s="337"/>
      <c r="C58" s="118" t="str">
        <f>работа1!A95</f>
        <v>Договор на обслуживание систем речевого оповещения</v>
      </c>
      <c r="D58" s="118" t="str">
        <f>работа1!C95</f>
        <v>дог</v>
      </c>
      <c r="E58" s="119" t="s">
        <v>190</v>
      </c>
    </row>
    <row r="59" spans="1:5" ht="30" customHeight="1" x14ac:dyDescent="0.25">
      <c r="A59" s="336"/>
      <c r="B59" s="337"/>
      <c r="C59" s="118" t="str">
        <f>работа1!A96</f>
        <v>Настройка системы кондиционирования</v>
      </c>
      <c r="D59" s="118" t="str">
        <f>работа1!C96</f>
        <v>дог</v>
      </c>
      <c r="E59" s="119" t="s">
        <v>190</v>
      </c>
    </row>
    <row r="60" spans="1:5" ht="35.25" customHeight="1" x14ac:dyDescent="0.25">
      <c r="A60" s="336"/>
      <c r="B60" s="337"/>
      <c r="C60" s="118" t="str">
        <f>работа1!A97</f>
        <v>Договор на техническое обслуживание (АКВА БОНА)</v>
      </c>
      <c r="D60" s="118" t="str">
        <f>работа1!C97</f>
        <v>дог</v>
      </c>
      <c r="E60" s="119" t="s">
        <v>190</v>
      </c>
    </row>
    <row r="61" spans="1:5" ht="14.45" customHeight="1" x14ac:dyDescent="0.25">
      <c r="A61" s="336"/>
      <c r="B61" s="337"/>
      <c r="C61" s="350" t="s">
        <v>132</v>
      </c>
      <c r="D61" s="351"/>
      <c r="E61" s="352"/>
    </row>
    <row r="62" spans="1:5" ht="14.45" customHeight="1" x14ac:dyDescent="0.25">
      <c r="A62" s="336"/>
      <c r="B62" s="337"/>
      <c r="C62" s="350" t="s">
        <v>133</v>
      </c>
      <c r="D62" s="351"/>
      <c r="E62" s="352"/>
    </row>
    <row r="63" spans="1:5" ht="14.45" customHeight="1" x14ac:dyDescent="0.25">
      <c r="A63" s="336"/>
      <c r="B63" s="337"/>
      <c r="C63" s="60" t="str">
        <f>'работа1 общ зп'!A64</f>
        <v>Теплоэнергия</v>
      </c>
      <c r="D63" s="61" t="s">
        <v>134</v>
      </c>
      <c r="E63" s="62">
        <f>'работа1 общ зп'!D64</f>
        <v>630</v>
      </c>
    </row>
    <row r="64" spans="1:5" ht="14.45" customHeight="1" x14ac:dyDescent="0.25">
      <c r="A64" s="336"/>
      <c r="B64" s="337"/>
      <c r="C64" s="60" t="str">
        <f>'работа1 общ зп'!A65</f>
        <v>Водоснабжение</v>
      </c>
      <c r="D64" s="61" t="s">
        <v>18</v>
      </c>
      <c r="E64" s="62">
        <f>'работа1 общ зп'!D65</f>
        <v>3450</v>
      </c>
    </row>
    <row r="65" spans="1:5" ht="14.45" customHeight="1" x14ac:dyDescent="0.25">
      <c r="A65" s="336"/>
      <c r="B65" s="337"/>
      <c r="C65" s="60" t="str">
        <f>'работа1 общ зп'!A66</f>
        <v>водоотведение</v>
      </c>
      <c r="D65" s="61" t="s">
        <v>135</v>
      </c>
      <c r="E65" s="62">
        <f>'работа1 общ зп'!D66</f>
        <v>3450</v>
      </c>
    </row>
    <row r="66" spans="1:5" ht="14.45" customHeight="1" x14ac:dyDescent="0.25">
      <c r="A66" s="336"/>
      <c r="B66" s="337"/>
      <c r="C66" s="60" t="str">
        <f>'работа1 общ зп'!A67</f>
        <v>Электроэнергия</v>
      </c>
      <c r="D66" s="61" t="s">
        <v>135</v>
      </c>
      <c r="E66" s="62">
        <f>'работа1 общ зп'!D67</f>
        <v>150</v>
      </c>
    </row>
    <row r="67" spans="1:5" ht="14.45" customHeight="1" x14ac:dyDescent="0.25">
      <c r="A67" s="336"/>
      <c r="B67" s="337"/>
      <c r="C67" s="60" t="str">
        <f>'работа1 общ зп'!A68</f>
        <v>ТКО</v>
      </c>
      <c r="D67" s="61" t="s">
        <v>135</v>
      </c>
      <c r="E67" s="62">
        <f>'работа1 общ зп'!D68</f>
        <v>12</v>
      </c>
    </row>
    <row r="68" spans="1:5" ht="33.6" customHeight="1" x14ac:dyDescent="0.25">
      <c r="A68" s="336"/>
      <c r="B68" s="337"/>
      <c r="C68" s="325" t="s">
        <v>136</v>
      </c>
      <c r="D68" s="326"/>
      <c r="E68" s="327"/>
    </row>
    <row r="69" spans="1:5" ht="18" customHeight="1" x14ac:dyDescent="0.25">
      <c r="A69" s="336"/>
      <c r="B69" s="337"/>
      <c r="C69" s="64" t="str">
        <f>'работа1 догов +мз '!A24</f>
        <v>Возмещение мед осмотра (112/212)</v>
      </c>
      <c r="D69" s="61" t="s">
        <v>22</v>
      </c>
      <c r="E69" s="64">
        <f>'работа1 догов +мз '!C24</f>
        <v>2</v>
      </c>
    </row>
    <row r="70" spans="1:5" ht="45" customHeight="1" x14ac:dyDescent="0.25">
      <c r="A70" s="336"/>
      <c r="B70" s="337"/>
      <c r="C70" s="64" t="str">
        <f>'работа1 догов +мз '!A25</f>
        <v>Договор на прохождение предварительного медицинского осмотра (244/226)</v>
      </c>
      <c r="D70" s="61" t="s">
        <v>22</v>
      </c>
      <c r="E70" s="64">
        <f>'работа1 догов +мз '!C25</f>
        <v>23</v>
      </c>
    </row>
    <row r="71" spans="1:5" ht="21.6" customHeight="1" x14ac:dyDescent="0.25">
      <c r="A71" s="336"/>
      <c r="B71" s="337"/>
      <c r="C71" s="64" t="str">
        <f>'работа1 догов +мз '!A26</f>
        <v>Договор на прохождение периодического медицинского осмотра (244/226)</v>
      </c>
      <c r="D71" s="61" t="s">
        <v>22</v>
      </c>
      <c r="E71" s="64">
        <f>'работа1 догов +мз '!C26</f>
        <v>7</v>
      </c>
    </row>
    <row r="72" spans="1:5" ht="24.75" customHeight="1" x14ac:dyDescent="0.25">
      <c r="A72" s="336"/>
      <c r="B72" s="337"/>
      <c r="C72" s="64" t="str">
        <f>'работа1 догов +мз '!A27</f>
        <v>Услуги СЕМИС (объявления, поздравления) (244/226)</v>
      </c>
      <c r="D72" s="65" t="s">
        <v>22</v>
      </c>
      <c r="E72" s="64">
        <f>'работа1 догов +мз '!C27</f>
        <v>1</v>
      </c>
    </row>
    <row r="73" spans="1:5" ht="13.9" customHeight="1" x14ac:dyDescent="0.25">
      <c r="A73" s="336"/>
      <c r="B73" s="337"/>
      <c r="C73" s="64" t="str">
        <f>'работа1 догов +мз '!A28</f>
        <v>Услуги Семис подписка на газету(244/226)</v>
      </c>
      <c r="D73" s="65" t="s">
        <v>22</v>
      </c>
      <c r="E73" s="64">
        <f>'работа1 догов +мз '!C28</f>
        <v>1</v>
      </c>
    </row>
    <row r="74" spans="1:5" ht="33.6" customHeight="1" x14ac:dyDescent="0.25">
      <c r="A74" s="336"/>
      <c r="B74" s="337"/>
      <c r="C74" s="64" t="str">
        <f>'работа1 догов +мз '!A29</f>
        <v>Оказание охранных услуг (тревожная кнопка) (244/226)</v>
      </c>
      <c r="D74" s="65" t="s">
        <v>22</v>
      </c>
      <c r="E74" s="64">
        <f>'работа1 догов +мз '!C29</f>
        <v>12</v>
      </c>
    </row>
    <row r="75" spans="1:5" ht="11.45" customHeight="1" x14ac:dyDescent="0.25">
      <c r="A75" s="336"/>
      <c r="B75" s="337"/>
      <c r="C75" s="64" t="str">
        <f>'работа1 догов +мз '!A30</f>
        <v>специальная оценка условий труда</v>
      </c>
      <c r="D75" s="65" t="s">
        <v>22</v>
      </c>
      <c r="E75" s="64">
        <f>'работа1 догов +мз '!C30</f>
        <v>1</v>
      </c>
    </row>
    <row r="76" spans="1:5" ht="25.15" customHeight="1" x14ac:dyDescent="0.25">
      <c r="A76" s="336"/>
      <c r="B76" s="337"/>
      <c r="C76" s="64" t="str">
        <f>'работа1 догов +мз '!A31</f>
        <v>процедура управления профессиональными рисками</v>
      </c>
      <c r="D76" s="65" t="s">
        <v>22</v>
      </c>
      <c r="E76" s="64">
        <f>'работа1 догов +мз '!C31</f>
        <v>1</v>
      </c>
    </row>
    <row r="77" spans="1:5" ht="22.15" customHeight="1" x14ac:dyDescent="0.25">
      <c r="A77" s="336"/>
      <c r="B77" s="337"/>
      <c r="C77" s="64" t="str">
        <f>'работа1 догов +мз '!A32</f>
        <v>Договор по проверке эффективности работы вентиляционных систем(244/226)</v>
      </c>
      <c r="D77" s="65" t="s">
        <v>22</v>
      </c>
      <c r="E77" s="64">
        <f>'работа1 догов +мз '!C32</f>
        <v>1</v>
      </c>
    </row>
    <row r="78" spans="1:5" ht="42.6" customHeight="1" x14ac:dyDescent="0.25">
      <c r="A78" s="336"/>
      <c r="B78" s="337"/>
      <c r="C78" s="64" t="str">
        <f>'работа1 догов +мз '!A33</f>
        <v>Программный доступ к офд (244/226)</v>
      </c>
      <c r="D78" s="65" t="s">
        <v>22</v>
      </c>
      <c r="E78" s="64">
        <f>'работа1 догов +мз '!C33</f>
        <v>1</v>
      </c>
    </row>
    <row r="79" spans="1:5" ht="19.899999999999999" customHeight="1" x14ac:dyDescent="0.25">
      <c r="A79" s="336"/>
      <c r="B79" s="337"/>
      <c r="C79" s="64" t="str">
        <f>'работа1 догов +мз '!A34</f>
        <v>Диагностика бытовой и оргтехники для определения возможности ее дальнейшего использования (244/226)</v>
      </c>
      <c r="D79" s="65" t="s">
        <v>22</v>
      </c>
      <c r="E79" s="64">
        <f>'работа1 догов +мз '!C34</f>
        <v>1</v>
      </c>
    </row>
    <row r="80" spans="1:5" ht="19.899999999999999" customHeight="1" x14ac:dyDescent="0.25">
      <c r="A80" s="336"/>
      <c r="B80" s="337"/>
      <c r="C80" s="64" t="str">
        <f>'работа1 догов +мз '!A35</f>
        <v>Оплата полиса страхования владельца опасного объекта (244/226)</v>
      </c>
      <c r="D80" s="65" t="s">
        <v>22</v>
      </c>
      <c r="E80" s="64">
        <f>'работа1 догов +мз '!C35</f>
        <v>1</v>
      </c>
    </row>
    <row r="81" spans="1:5" ht="35.25" customHeight="1" x14ac:dyDescent="0.25">
      <c r="A81" s="336"/>
      <c r="B81" s="337"/>
      <c r="C81" s="64" t="str">
        <f>'работа1 догов +мз '!A36</f>
        <v>Обезвреживание мед отходов класса Б</v>
      </c>
      <c r="D81" s="65" t="s">
        <v>22</v>
      </c>
      <c r="E81" s="64">
        <f>'работа1 догов +мз '!C36</f>
        <v>1</v>
      </c>
    </row>
    <row r="82" spans="1:5" ht="19.899999999999999" customHeight="1" x14ac:dyDescent="0.25">
      <c r="A82" s="336"/>
      <c r="B82" s="337"/>
      <c r="C82" s="64" t="str">
        <f>'работа1 догов +мз '!A37</f>
        <v>Оплата услуг сопровождающего при подвозе детей</v>
      </c>
      <c r="D82" s="65" t="s">
        <v>22</v>
      </c>
      <c r="E82" s="64">
        <f>'работа1 догов +мз '!C37</f>
        <v>1</v>
      </c>
    </row>
    <row r="83" spans="1:5" ht="14.45" customHeight="1" x14ac:dyDescent="0.25">
      <c r="A83" s="336"/>
      <c r="B83" s="337"/>
      <c r="C83" s="328" t="s">
        <v>137</v>
      </c>
      <c r="D83" s="329"/>
      <c r="E83" s="330"/>
    </row>
    <row r="84" spans="1:5" ht="22.15" customHeight="1" x14ac:dyDescent="0.25">
      <c r="A84" s="336"/>
      <c r="B84" s="337"/>
      <c r="C84" s="50" t="s">
        <v>25</v>
      </c>
      <c r="D84" s="180" t="s">
        <v>69</v>
      </c>
      <c r="E84" s="63">
        <v>1</v>
      </c>
    </row>
    <row r="85" spans="1:5" ht="18.600000000000001" customHeight="1" x14ac:dyDescent="0.25">
      <c r="A85" s="336"/>
      <c r="B85" s="337"/>
      <c r="C85" s="50" t="s">
        <v>68</v>
      </c>
      <c r="D85" s="180" t="s">
        <v>69</v>
      </c>
      <c r="E85" s="206">
        <f>'работа1 коман+связь'!C18</f>
        <v>41.666666659999997</v>
      </c>
    </row>
    <row r="86" spans="1:5" ht="15.6" customHeight="1" x14ac:dyDescent="0.25">
      <c r="A86" s="336"/>
      <c r="B86" s="337"/>
      <c r="C86" s="50" t="s">
        <v>70</v>
      </c>
      <c r="D86" s="40" t="s">
        <v>69</v>
      </c>
      <c r="E86" s="66">
        <f>'работа1 коман+связь'!C19</f>
        <v>1</v>
      </c>
    </row>
    <row r="87" spans="1:5" ht="19.899999999999999" customHeight="1" x14ac:dyDescent="0.25">
      <c r="A87" s="336"/>
      <c r="B87" s="337"/>
      <c r="C87" s="50" t="s">
        <v>34</v>
      </c>
      <c r="D87" s="40" t="s">
        <v>35</v>
      </c>
      <c r="E87" s="63">
        <v>1</v>
      </c>
    </row>
    <row r="88" spans="1:5" ht="21" hidden="1" customHeight="1" x14ac:dyDescent="0.25">
      <c r="A88" s="336"/>
      <c r="B88" s="337"/>
      <c r="C88" s="50" t="s">
        <v>71</v>
      </c>
      <c r="D88" s="40" t="s">
        <v>22</v>
      </c>
      <c r="E88" s="63">
        <v>1</v>
      </c>
    </row>
    <row r="89" spans="1:5" ht="31.9" customHeight="1" x14ac:dyDescent="0.25">
      <c r="A89" s="336"/>
      <c r="B89" s="337"/>
      <c r="C89" s="331" t="s">
        <v>138</v>
      </c>
      <c r="D89" s="332"/>
      <c r="E89" s="333"/>
    </row>
    <row r="90" spans="1:5" ht="19.149999999999999" customHeight="1" x14ac:dyDescent="0.25">
      <c r="A90" s="336"/>
      <c r="B90" s="337"/>
      <c r="C90" s="51" t="s">
        <v>116</v>
      </c>
      <c r="D90" s="67" t="s">
        <v>139</v>
      </c>
      <c r="E90" s="43">
        <f>'работа1 общ зп'!D7</f>
        <v>1</v>
      </c>
    </row>
    <row r="91" spans="1:5" ht="16.149999999999999" customHeight="1" x14ac:dyDescent="0.25">
      <c r="A91" s="336"/>
      <c r="B91" s="337"/>
      <c r="C91" s="52" t="s">
        <v>191</v>
      </c>
      <c r="D91" s="67" t="s">
        <v>129</v>
      </c>
      <c r="E91" s="44">
        <f>'работа1 общ зп'!D8</f>
        <v>1</v>
      </c>
    </row>
    <row r="92" spans="1:5" ht="13.9" customHeight="1" x14ac:dyDescent="0.25">
      <c r="A92" s="336"/>
      <c r="B92" s="337"/>
      <c r="C92" s="51" t="s">
        <v>61</v>
      </c>
      <c r="D92" s="67" t="s">
        <v>129</v>
      </c>
      <c r="E92" s="44">
        <f>'работа1 общ зп'!D9</f>
        <v>1</v>
      </c>
    </row>
    <row r="93" spans="1:5" ht="14.45" customHeight="1" x14ac:dyDescent="0.25">
      <c r="A93" s="336"/>
      <c r="B93" s="337"/>
      <c r="C93" s="52" t="s">
        <v>62</v>
      </c>
      <c r="D93" s="67" t="s">
        <v>129</v>
      </c>
      <c r="E93" s="44">
        <f>'работа1 общ зп'!D10</f>
        <v>0.5</v>
      </c>
    </row>
    <row r="94" spans="1:5" ht="13.9" customHeight="1" x14ac:dyDescent="0.25">
      <c r="A94" s="336"/>
      <c r="B94" s="337"/>
      <c r="C94" s="52" t="s">
        <v>63</v>
      </c>
      <c r="D94" s="67" t="s">
        <v>129</v>
      </c>
      <c r="E94" s="44">
        <f>'работа1 общ зп'!D11</f>
        <v>1</v>
      </c>
    </row>
    <row r="95" spans="1:5" ht="13.15" customHeight="1" x14ac:dyDescent="0.25">
      <c r="A95" s="336"/>
      <c r="B95" s="337"/>
      <c r="C95" s="52" t="s">
        <v>64</v>
      </c>
      <c r="D95" s="67" t="s">
        <v>129</v>
      </c>
      <c r="E95" s="44">
        <f>'работа1 общ зп'!D12</f>
        <v>3</v>
      </c>
    </row>
    <row r="96" spans="1:5" ht="23.45" customHeight="1" x14ac:dyDescent="0.25">
      <c r="A96" s="336"/>
      <c r="B96" s="337"/>
      <c r="C96" s="52" t="s">
        <v>65</v>
      </c>
      <c r="D96" s="67" t="s">
        <v>129</v>
      </c>
      <c r="E96" s="44">
        <f>'работа1 общ зп'!D13</f>
        <v>6</v>
      </c>
    </row>
    <row r="97" spans="1:5" ht="14.45" customHeight="1" x14ac:dyDescent="0.25">
      <c r="A97" s="336"/>
      <c r="B97" s="337"/>
      <c r="C97" s="51" t="s">
        <v>66</v>
      </c>
      <c r="D97" s="67" t="s">
        <v>129</v>
      </c>
      <c r="E97" s="44">
        <f>'работа1 общ зп'!D14</f>
        <v>1</v>
      </c>
    </row>
    <row r="98" spans="1:5" ht="39" customHeight="1" x14ac:dyDescent="0.25">
      <c r="A98" s="336"/>
      <c r="B98" s="337"/>
      <c r="C98" s="344" t="s">
        <v>235</v>
      </c>
      <c r="D98" s="345"/>
      <c r="E98" s="346"/>
    </row>
    <row r="99" spans="1:5" ht="78.75" customHeight="1" x14ac:dyDescent="0.25">
      <c r="A99" s="336"/>
      <c r="B99" s="337"/>
      <c r="C99" s="239" t="s">
        <v>231</v>
      </c>
      <c r="D99" s="65" t="s">
        <v>22</v>
      </c>
      <c r="E99" s="240">
        <v>85</v>
      </c>
    </row>
    <row r="100" spans="1:5" ht="40.15" customHeight="1" x14ac:dyDescent="0.25">
      <c r="A100" s="336"/>
      <c r="B100" s="337"/>
      <c r="C100" s="331" t="s">
        <v>140</v>
      </c>
      <c r="D100" s="332"/>
      <c r="E100" s="333"/>
    </row>
    <row r="101" spans="1:5" ht="26.45" customHeight="1" x14ac:dyDescent="0.25">
      <c r="A101" s="336"/>
      <c r="B101" s="337"/>
      <c r="C101" s="49" t="str">
        <f>'работа1 коман+связь'!A8</f>
        <v>Суточные при служебных командировках (8 команд. в год ).</v>
      </c>
      <c r="D101" s="40" t="s">
        <v>36</v>
      </c>
      <c r="E101" s="35">
        <f>'работа1 коман+связь'!C8</f>
        <v>32</v>
      </c>
    </row>
    <row r="102" spans="1:5" ht="31.9" customHeight="1" x14ac:dyDescent="0.25">
      <c r="A102" s="336"/>
      <c r="B102" s="337"/>
      <c r="C102" s="49" t="str">
        <f>'работа1 коман+связь'!A9</f>
        <v>Оплата проезда к месту командировки  (8 команд. в год )</v>
      </c>
      <c r="D102" s="40" t="s">
        <v>36</v>
      </c>
      <c r="E102" s="35">
        <f>'работа1 коман+связь'!C10</f>
        <v>24</v>
      </c>
    </row>
    <row r="103" spans="1:5" ht="22.9" customHeight="1" x14ac:dyDescent="0.25">
      <c r="A103" s="336"/>
      <c r="B103" s="337"/>
      <c r="C103" s="49" t="str">
        <f>'работа1 коман+связь'!A10</f>
        <v>Проживание при служебных командировках (8 команд. в год)</v>
      </c>
      <c r="D103" s="40" t="s">
        <v>36</v>
      </c>
      <c r="E103" s="35">
        <v>8</v>
      </c>
    </row>
    <row r="104" spans="1:5" ht="18.600000000000001" hidden="1" customHeight="1" x14ac:dyDescent="0.25">
      <c r="A104" s="336"/>
      <c r="B104" s="337"/>
      <c r="C104" s="321" t="s">
        <v>141</v>
      </c>
      <c r="D104" s="322"/>
      <c r="E104" s="323"/>
    </row>
    <row r="105" spans="1:5" ht="28.15" hidden="1" customHeight="1" x14ac:dyDescent="0.25">
      <c r="A105" s="336"/>
      <c r="B105" s="337"/>
      <c r="C105" s="45" t="str">
        <f>'[1]работа 1 добр'!A122</f>
        <v>транспортные услуги</v>
      </c>
      <c r="D105" s="46" t="s">
        <v>22</v>
      </c>
      <c r="E105" s="46">
        <v>0</v>
      </c>
    </row>
    <row r="106" spans="1:5" ht="55.9" customHeight="1" x14ac:dyDescent="0.25">
      <c r="A106" s="336"/>
      <c r="B106" s="337"/>
      <c r="C106" s="318" t="s">
        <v>143</v>
      </c>
      <c r="D106" s="319"/>
      <c r="E106" s="320"/>
    </row>
  </sheetData>
  <mergeCells count="18">
    <mergeCell ref="C61:E61"/>
    <mergeCell ref="C62:E62"/>
    <mergeCell ref="C106:E106"/>
    <mergeCell ref="C104:E104"/>
    <mergeCell ref="C1:E1"/>
    <mergeCell ref="C68:E68"/>
    <mergeCell ref="C83:E83"/>
    <mergeCell ref="C89:E89"/>
    <mergeCell ref="C100:E100"/>
    <mergeCell ref="A3:E3"/>
    <mergeCell ref="A4:E4"/>
    <mergeCell ref="A7:A106"/>
    <mergeCell ref="B7:B106"/>
    <mergeCell ref="C7:E7"/>
    <mergeCell ref="C8:E8"/>
    <mergeCell ref="C15:E15"/>
    <mergeCell ref="C98:E98"/>
    <mergeCell ref="C19:E19"/>
  </mergeCells>
  <pageMargins left="0.70866141732283472" right="0.70866141732283472" top="0.74803149606299213" bottom="0.74803149606299213" header="0.31496062992125984" footer="0.31496062992125984"/>
  <pageSetup paperSize="9" scale="54" fitToHeight="2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10"/>
  <sheetViews>
    <sheetView tabSelected="1" workbookViewId="0">
      <selection activeCell="K9" sqref="K9"/>
    </sheetView>
  </sheetViews>
  <sheetFormatPr defaultRowHeight="15" x14ac:dyDescent="0.25"/>
  <cols>
    <col min="1" max="1" width="13.375" customWidth="1"/>
    <col min="2" max="2" width="10.125" bestFit="1" customWidth="1"/>
    <col min="4" max="4" width="11.75" bestFit="1" customWidth="1"/>
    <col min="5" max="7" width="10.125" bestFit="1" customWidth="1"/>
    <col min="8" max="8" width="13.75" customWidth="1"/>
    <col min="9" max="9" width="11.75" bestFit="1" customWidth="1"/>
    <col min="10" max="10" width="10.125" bestFit="1" customWidth="1"/>
    <col min="11" max="11" width="20.875" customWidth="1"/>
  </cols>
  <sheetData>
    <row r="1" spans="1:11" x14ac:dyDescent="0.25">
      <c r="J1" s="42" t="s">
        <v>92</v>
      </c>
    </row>
    <row r="2" spans="1:11" ht="157.5" customHeight="1" x14ac:dyDescent="0.25">
      <c r="A2" s="5"/>
      <c r="B2" s="5"/>
      <c r="C2" s="5"/>
      <c r="D2" s="5"/>
      <c r="E2" s="5"/>
      <c r="F2" s="5"/>
      <c r="G2" s="5"/>
      <c r="H2" s="5"/>
      <c r="I2" s="353" t="s">
        <v>265</v>
      </c>
      <c r="J2" s="353"/>
      <c r="K2" s="353"/>
    </row>
    <row r="3" spans="1:11" ht="61.15" customHeight="1" x14ac:dyDescent="0.25">
      <c r="A3" s="354" t="s">
        <v>145</v>
      </c>
      <c r="B3" s="354"/>
      <c r="C3" s="354"/>
      <c r="D3" s="354"/>
      <c r="E3" s="354"/>
      <c r="F3" s="354"/>
      <c r="G3" s="354"/>
      <c r="H3" s="354"/>
      <c r="I3" s="354"/>
      <c r="J3" s="354"/>
      <c r="K3" s="354"/>
    </row>
    <row r="4" spans="1:11" ht="60" customHeight="1" x14ac:dyDescent="0.25">
      <c r="A4" s="6" t="s">
        <v>48</v>
      </c>
      <c r="B4" s="355" t="str">
        <f>работа1!B3</f>
        <v>Обеспечение доступа к объектам спорта (бассейн)</v>
      </c>
      <c r="C4" s="355"/>
      <c r="D4" s="355"/>
      <c r="E4" s="355"/>
      <c r="F4" s="355"/>
      <c r="G4" s="355"/>
      <c r="H4" s="355"/>
      <c r="I4" s="355"/>
      <c r="J4" s="355"/>
      <c r="K4" s="355"/>
    </row>
    <row r="5" spans="1:1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</row>
    <row r="6" spans="1:11" ht="48.6" customHeight="1" x14ac:dyDescent="0.25">
      <c r="A6" s="356" t="s">
        <v>40</v>
      </c>
      <c r="B6" s="357"/>
      <c r="C6" s="358"/>
      <c r="D6" s="359" t="s">
        <v>30</v>
      </c>
      <c r="E6" s="360"/>
      <c r="F6" s="360"/>
      <c r="G6" s="360"/>
      <c r="H6" s="360"/>
      <c r="I6" s="360"/>
      <c r="J6" s="360"/>
      <c r="K6" s="361" t="s">
        <v>204</v>
      </c>
    </row>
    <row r="7" spans="1:11" ht="24.6" customHeight="1" x14ac:dyDescent="0.25">
      <c r="A7" s="75" t="s">
        <v>146</v>
      </c>
      <c r="B7" s="76" t="s">
        <v>147</v>
      </c>
      <c r="C7" s="77" t="s">
        <v>148</v>
      </c>
      <c r="D7" s="78" t="s">
        <v>149</v>
      </c>
      <c r="E7" s="79" t="s">
        <v>150</v>
      </c>
      <c r="F7" s="80" t="s">
        <v>151</v>
      </c>
      <c r="G7" s="81" t="s">
        <v>152</v>
      </c>
      <c r="H7" s="79" t="s">
        <v>153</v>
      </c>
      <c r="I7" s="79" t="s">
        <v>154</v>
      </c>
      <c r="J7" s="79" t="s">
        <v>155</v>
      </c>
      <c r="K7" s="362"/>
    </row>
    <row r="8" spans="1:11" x14ac:dyDescent="0.25">
      <c r="A8" s="201">
        <v>1</v>
      </c>
      <c r="B8" s="202">
        <v>2</v>
      </c>
      <c r="C8" s="202">
        <v>3</v>
      </c>
      <c r="D8" s="203">
        <v>5</v>
      </c>
      <c r="E8" s="204">
        <v>6</v>
      </c>
      <c r="F8" s="204"/>
      <c r="G8" s="204">
        <v>7</v>
      </c>
      <c r="H8" s="204">
        <v>8</v>
      </c>
      <c r="I8" s="204">
        <v>9</v>
      </c>
      <c r="J8" s="205">
        <v>10</v>
      </c>
      <c r="K8" s="7">
        <v>12</v>
      </c>
    </row>
    <row r="9" spans="1:11" x14ac:dyDescent="0.25">
      <c r="A9" s="82">
        <f>работа1!H36+'работа1 общ зп'!E40</f>
        <v>8394305.9521600008</v>
      </c>
      <c r="B9" s="83">
        <f>работа1!E91</f>
        <v>356200</v>
      </c>
      <c r="C9" s="83"/>
      <c r="D9" s="84">
        <f>'работа1 общ зп'!F69</f>
        <v>3254726.4</v>
      </c>
      <c r="E9" s="8">
        <f>'работа1 догов +мз '!E14</f>
        <v>393100</v>
      </c>
      <c r="F9" s="8">
        <f>работа1!F99</f>
        <v>317027.98</v>
      </c>
      <c r="G9" s="8">
        <f>'работа1 коман+связь'!F22</f>
        <v>150443.99999879999</v>
      </c>
      <c r="H9" s="8">
        <f>'работа1 коман+связь'!F30</f>
        <v>731480</v>
      </c>
      <c r="I9" s="8">
        <f>'работа1 общ зп'!F16</f>
        <v>9076245.0442399997</v>
      </c>
      <c r="J9" s="8">
        <f>'работа1 коман+связь'!E11+'работа1 догов +мз '!E39+'работа1 догов +мз '!E44</f>
        <v>901614.72</v>
      </c>
      <c r="K9" s="122">
        <f>SUM(A9:J9)</f>
        <v>23575144.096398801</v>
      </c>
    </row>
    <row r="10" spans="1:11" x14ac:dyDescent="0.25">
      <c r="I10" s="1"/>
    </row>
  </sheetData>
  <mergeCells count="6">
    <mergeCell ref="I2:K2"/>
    <mergeCell ref="A3:K3"/>
    <mergeCell ref="B4:K4"/>
    <mergeCell ref="A6:C6"/>
    <mergeCell ref="D6:J6"/>
    <mergeCell ref="K6:K7"/>
  </mergeCells>
  <pageMargins left="0.70866141732283472" right="0.70866141732283472" top="0.74803149606299213" bottom="0.74803149606299213" header="0.31496062992125984" footer="0.31496062992125984"/>
  <pageSetup paperSize="9" scale="99" orientation="landscape" horizontalDpi="0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работа1</vt:lpstr>
      <vt:lpstr>работа1 общ зп</vt:lpstr>
      <vt:lpstr>работа1 коман+связь</vt:lpstr>
      <vt:lpstr>работа1 догов +мз </vt:lpstr>
      <vt:lpstr>натуральные нормы</vt:lpstr>
      <vt:lpstr>Итого</vt:lpstr>
      <vt:lpstr>'работа1 догов +мз '!Область_печати</vt:lpstr>
      <vt:lpstr>'работа1 коман+связь'!Область_печати</vt:lpstr>
      <vt:lpstr>'работа1 общ зп'!Область_печати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2020-08-10T04:46:51Z</dcterms:modified>
</cp:coreProperties>
</file>